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iri.cihar\OneDrive - MARO s.r.o\Documents\NaWeb\"/>
    </mc:Choice>
  </mc:AlternateContent>
  <xr:revisionPtr revIDLastSave="0" documentId="8_{0F6EDAF2-05B5-4144-8991-070CEBA3A3F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obsah" sheetId="28" r:id="rId1"/>
    <sheet name="zadání" sheetId="4" r:id="rId2"/>
    <sheet name="data" sheetId="1" r:id="rId3"/>
    <sheet name="A1" sheetId="10" r:id="rId4"/>
    <sheet name="A2" sheetId="11" r:id="rId5"/>
    <sheet name="B1" sheetId="12" r:id="rId6"/>
    <sheet name="B1 - postup" sheetId="8" r:id="rId7"/>
    <sheet name="B2" sheetId="21" r:id="rId8"/>
    <sheet name="B3" sheetId="13" r:id="rId9"/>
    <sheet name="B4" sheetId="26" r:id="rId10"/>
    <sheet name="B5" sheetId="27" r:id="rId11"/>
    <sheet name="C1" sheetId="14" r:id="rId12"/>
    <sheet name="C2" sheetId="15" r:id="rId13"/>
    <sheet name="C3" sheetId="18" r:id="rId14"/>
    <sheet name="C4" sheetId="19" r:id="rId15"/>
    <sheet name="C5" sheetId="20" r:id="rId16"/>
    <sheet name="P1" sheetId="16" r:id="rId17"/>
    <sheet name="P2" sheetId="22" r:id="rId18"/>
    <sheet name="leden" sheetId="23" r:id="rId19"/>
    <sheet name="únor" sheetId="24" r:id="rId20"/>
    <sheet name="březen" sheetId="25" r:id="rId21"/>
  </sheets>
  <definedNames>
    <definedName name="_xlnm._FilterDatabase" localSheetId="16" hidden="1">'P1'!$A$1:$D$20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13" i="21" l="1"/>
  <c r="L12" i="21"/>
  <c r="L11" i="21"/>
  <c r="L10" i="21"/>
  <c r="L9" i="21"/>
  <c r="L8" i="21"/>
  <c r="K30" i="16"/>
  <c r="N20" i="16" a="1"/>
  <c r="N20" i="16" s="1"/>
  <c r="N19" i="16" a="1"/>
  <c r="N19" i="16" s="1"/>
  <c r="J21" i="16"/>
  <c r="J20" i="16"/>
  <c r="J19" i="16"/>
  <c r="L11" i="16"/>
  <c r="K11" i="16"/>
  <c r="L10" i="16"/>
  <c r="L5" i="16"/>
  <c r="K10" i="16"/>
  <c r="L6" i="16"/>
  <c r="K6" i="16"/>
  <c r="L8" i="20"/>
  <c r="L8" i="18"/>
  <c r="L8" i="19"/>
  <c r="L8" i="15"/>
  <c r="L53" i="16"/>
  <c r="K53" i="16"/>
  <c r="J53" i="16"/>
  <c r="I53" i="16"/>
  <c r="N21" i="16"/>
  <c r="K5" i="16"/>
  <c r="A24" i="22"/>
  <c r="L12" i="27"/>
  <c r="L8" i="26"/>
  <c r="L9" i="27"/>
  <c r="A2" i="22"/>
  <c r="L11" i="27"/>
  <c r="L10" i="27"/>
  <c r="L13" i="27"/>
  <c r="L8" i="27"/>
  <c r="G29" i="14" l="1"/>
  <c r="L13" i="13"/>
  <c r="L12" i="13"/>
  <c r="L11" i="13"/>
  <c r="L10" i="13"/>
  <c r="L9" i="13"/>
  <c r="L8" i="13"/>
  <c r="L8" i="14"/>
  <c r="L8" i="12"/>
  <c r="L9" i="12"/>
  <c r="L10" i="12"/>
  <c r="L11" i="12"/>
  <c r="L12" i="12"/>
  <c r="L13" i="12"/>
  <c r="L8" i="11"/>
  <c r="L8" i="10"/>
</calcChain>
</file>

<file path=xl/sharedStrings.xml><?xml version="1.0" encoding="utf-8"?>
<sst xmlns="http://schemas.openxmlformats.org/spreadsheetml/2006/main" count="891" uniqueCount="269">
  <si>
    <t>Použijeme …</t>
  </si>
  <si>
    <t>Postup</t>
  </si>
  <si>
    <t>Úkol:</t>
  </si>
  <si>
    <t>Krok 1</t>
  </si>
  <si>
    <t>Krok 2</t>
  </si>
  <si>
    <t>Krok 3</t>
  </si>
  <si>
    <t>V tabulce se nachází výpis plateb z bankovního účtu.</t>
  </si>
  <si>
    <t>Úkol</t>
  </si>
  <si>
    <t>Navrhneme strukturu výsledného rozpisu a nastavení parametrů funkce.</t>
  </si>
  <si>
    <t>…funkci SUMIF()</t>
  </si>
  <si>
    <t>Číslo účtu</t>
  </si>
  <si>
    <t>AB-100005</t>
  </si>
  <si>
    <t>AB-100006</t>
  </si>
  <si>
    <t>AB-100007</t>
  </si>
  <si>
    <t>AB-100011</t>
  </si>
  <si>
    <t>Popis</t>
  </si>
  <si>
    <t>bankovní poplatky</t>
  </si>
  <si>
    <t>provize</t>
  </si>
  <si>
    <t>náklady na dopravu</t>
  </si>
  <si>
    <t>poštovné</t>
  </si>
  <si>
    <t>leden</t>
  </si>
  <si>
    <t>únor</t>
  </si>
  <si>
    <t>březen</t>
  </si>
  <si>
    <t>duben</t>
  </si>
  <si>
    <t>květen</t>
  </si>
  <si>
    <t>červen</t>
  </si>
  <si>
    <t>splátka úvěru</t>
  </si>
  <si>
    <t>KL-230105</t>
  </si>
  <si>
    <t>reklama</t>
  </si>
  <si>
    <t>KL-230104</t>
  </si>
  <si>
    <t>mimořádná splátka</t>
  </si>
  <si>
    <t>Souhrn plateb - leden</t>
  </si>
  <si>
    <t>V tabulce zobrazující pohyby na účtech</t>
  </si>
  <si>
    <t>jsou zaznamenány jednotlivé platby.</t>
  </si>
  <si>
    <r>
      <t>Excel profesionálně</t>
    </r>
    <r>
      <rPr>
        <b/>
        <sz val="12"/>
        <color rgb="FFFFFFFF"/>
        <rFont val="Arial"/>
        <family val="2"/>
        <charset val="238"/>
      </rPr>
      <t xml:space="preserve"> </t>
    </r>
  </si>
  <si>
    <t>arg1 …oblast obsahující identifikátory (zde čísla účtů)</t>
  </si>
  <si>
    <t>arg3 … oblast obsahující číselné hodnoty, které mají být sečteny</t>
  </si>
  <si>
    <t>Souhrn plateb na účet AB-100006  - leden</t>
  </si>
  <si>
    <t>arg2 … hodnota identifikátoru (zde "AB-100006")</t>
  </si>
  <si>
    <t>Funkce SUMIF může ve druhém argumentu obsahovat</t>
  </si>
  <si>
    <t>přímo zapsanou hodnotu identifikátoru.</t>
  </si>
  <si>
    <t>Pokud požadujeme získat více souhrnných hodnot,</t>
  </si>
  <si>
    <t>můžeme vzorec SUMIF rozkopírovat.</t>
  </si>
  <si>
    <r>
      <t>=SUMIF(B7:B20;</t>
    </r>
    <r>
      <rPr>
        <b/>
        <sz val="11"/>
        <color theme="1"/>
        <rFont val="Calibri"/>
        <family val="2"/>
        <charset val="238"/>
        <scheme val="minor"/>
      </rPr>
      <t>"AB-100006"</t>
    </r>
    <r>
      <rPr>
        <sz val="11"/>
        <color theme="1"/>
        <rFont val="Calibri"/>
        <family val="2"/>
        <charset val="238"/>
        <scheme val="minor"/>
      </rPr>
      <t>;D7:D20)</t>
    </r>
  </si>
  <si>
    <t xml:space="preserve">V případě textových údajů </t>
  </si>
  <si>
    <t>musíme identifikátor zapsat do uvozovek.</t>
  </si>
  <si>
    <t>Připravíme si tabulku s jednotlivými čísly účtů</t>
  </si>
  <si>
    <t>=SUMIF($B$7:$B$20;K8;$D$7:$D$20)</t>
  </si>
  <si>
    <t>Absolutní adresace je nutná pro zachování funkčnosti vzorce při jeho kopírování do dalších řádků.</t>
  </si>
  <si>
    <t xml:space="preserve">Tip: </t>
  </si>
  <si>
    <t xml:space="preserve">Změnit způsob adresace můžeme opakovaným stiskem </t>
  </si>
  <si>
    <r>
      <t xml:space="preserve">klávesy </t>
    </r>
    <r>
      <rPr>
        <b/>
        <sz val="11"/>
        <color theme="1"/>
        <rFont val="Calibri"/>
        <family val="2"/>
        <charset val="238"/>
        <scheme val="minor"/>
      </rPr>
      <t>F4</t>
    </r>
    <r>
      <rPr>
        <sz val="11"/>
        <color theme="1"/>
        <rFont val="Calibri"/>
        <family val="2"/>
        <charset val="238"/>
        <scheme val="minor"/>
      </rPr>
      <t xml:space="preserve"> při zadávání odkazu do argumentu funkce.</t>
    </r>
  </si>
  <si>
    <t>První a třetí argument musíme zadat pomocí absolutní adresace - doplníme znak $ (dolar).</t>
  </si>
  <si>
    <t>Vzorec v prvním řádku tabulky zkopírujeme směrem dolů.</t>
  </si>
  <si>
    <t>Vytvoříme první vzorec pro sumu plateb hrazených na účet "AB-100005"</t>
  </si>
  <si>
    <t>Souhrn plateb - 1Q</t>
  </si>
  <si>
    <t>Je však nutné zajistit, aby i zkopírované vzorce</t>
  </si>
  <si>
    <t>Název listu</t>
  </si>
  <si>
    <t>B1</t>
  </si>
  <si>
    <t>Základní použití funkce SUMIF</t>
  </si>
  <si>
    <t>B2</t>
  </si>
  <si>
    <t>Zápis výběrového kritéria přímo do argumentu funkce SUMIF</t>
  </si>
  <si>
    <t>A1</t>
  </si>
  <si>
    <t>Vytvoření více souhrnných vzorců pomocí kopírování</t>
  </si>
  <si>
    <t>Popis postupu kopírování vzorce</t>
  </si>
  <si>
    <t>Využití zástupných znaků ve výběrovém kritériu</t>
  </si>
  <si>
    <t>Vynechání třetího argumentu (oblast součtu)</t>
  </si>
  <si>
    <t>A2</t>
  </si>
  <si>
    <t>DATASPECTRUM.CZ</t>
  </si>
  <si>
    <r>
      <t>= SUMIF($B$7:$B$20;K8;</t>
    </r>
    <r>
      <rPr>
        <b/>
        <u/>
        <sz val="12"/>
        <color theme="1"/>
        <rFont val="Calibri"/>
        <family val="2"/>
        <charset val="238"/>
        <scheme val="minor"/>
      </rPr>
      <t>$D$7:$D$20</t>
    </r>
    <r>
      <rPr>
        <sz val="11"/>
        <color theme="1"/>
        <rFont val="Calibri"/>
        <family val="2"/>
        <charset val="238"/>
        <scheme val="minor"/>
      </rPr>
      <t>) + SUMIF($B$7:$B$20;K8;</t>
    </r>
    <r>
      <rPr>
        <b/>
        <u/>
        <sz val="12"/>
        <color theme="1"/>
        <rFont val="Calibri"/>
        <family val="2"/>
        <charset val="238"/>
        <scheme val="minor"/>
      </rPr>
      <t>$E$7:$E$20</t>
    </r>
    <r>
      <rPr>
        <sz val="11"/>
        <color theme="1"/>
        <rFont val="Calibri"/>
        <family val="2"/>
        <charset val="238"/>
        <scheme val="minor"/>
      </rPr>
      <t>) + SUMIF($B$7:$B$20;K8;</t>
    </r>
    <r>
      <rPr>
        <b/>
        <u/>
        <sz val="12"/>
        <color theme="1"/>
        <rFont val="Calibri"/>
        <family val="2"/>
        <charset val="238"/>
        <scheme val="minor"/>
      </rPr>
      <t>$F$7:$F$20</t>
    </r>
    <r>
      <rPr>
        <sz val="11"/>
        <color theme="1"/>
        <rFont val="Calibri"/>
        <family val="2"/>
        <charset val="238"/>
        <scheme val="minor"/>
      </rPr>
      <t>)</t>
    </r>
  </si>
  <si>
    <t>=SUMIF(I7:I20;"4*") nefunguje</t>
  </si>
  <si>
    <t>Region</t>
  </si>
  <si>
    <t>WINDOWS</t>
  </si>
  <si>
    <t>VR</t>
  </si>
  <si>
    <t>MAC</t>
  </si>
  <si>
    <t>RJK</t>
  </si>
  <si>
    <t>XBOX</t>
  </si>
  <si>
    <t>NSR</t>
  </si>
  <si>
    <t>LINUX</t>
  </si>
  <si>
    <t>SGB</t>
  </si>
  <si>
    <t>UNIX</t>
  </si>
  <si>
    <t>OS2</t>
  </si>
  <si>
    <t>*X</t>
  </si>
  <si>
    <t>X</t>
  </si>
  <si>
    <t>*O*</t>
  </si>
  <si>
    <t>O</t>
  </si>
  <si>
    <t>???</t>
  </si>
  <si>
    <t>Windows</t>
  </si>
  <si>
    <t>Linux</t>
  </si>
  <si>
    <t>4129787845253691</t>
  </si>
  <si>
    <t>4129787845253692</t>
  </si>
  <si>
    <t>4129787845253693</t>
  </si>
  <si>
    <t>4129787845253694</t>
  </si>
  <si>
    <t>4129787845253696</t>
  </si>
  <si>
    <t>P1</t>
  </si>
  <si>
    <t>Vyhodnocení tabulky prodejů (porovnání řešení pomocí</t>
  </si>
  <si>
    <t>funkcí SUMIF a SOUČIN.SKALÁRNÍ)</t>
  </si>
  <si>
    <t>Pokud požadujeme získat souhrnné hodnoty z více sloupců,</t>
  </si>
  <si>
    <t>musíme vzorec SUMIF řetězit.</t>
  </si>
  <si>
    <t>Funkce SUMIF neumožňuje odkazovat na vícenásobné oblasti.</t>
  </si>
  <si>
    <t>Ve druhém argumentu funkce SUMIF (výběrové kritérium)</t>
  </si>
  <si>
    <t>lze používat zástupné symboly - otazník (?) a hvězdičku (*)</t>
  </si>
  <si>
    <t xml:space="preserve">Otazník zastupuje libovolný jeden znak a </t>
  </si>
  <si>
    <t xml:space="preserve">hvězdička zastupuje libovolný řetězec znaků. </t>
  </si>
  <si>
    <t xml:space="preserve">Chcete-li vyhledat skutečný znak otazníku nebo hvězdičky, </t>
  </si>
  <si>
    <t>zadejte před něj vlnovku (~).</t>
  </si>
  <si>
    <t>POZOR!</t>
  </si>
  <si>
    <t>Zástupné znaky akceptuje funkce SUMIF pouze pro textové hodnoty.</t>
  </si>
  <si>
    <t>Nelze tedy například zadat výběr číselných hodnot začínajících číslicí 4 pomocí zápisu "4*" nebo 4*.</t>
  </si>
  <si>
    <t>=SUMA(I7:I20)-SUMIF(I7:I20;"&lt;3000")-SUMIF(I7:I20;"&gt;3999")</t>
  </si>
  <si>
    <t>KL……</t>
  </si>
  <si>
    <t>Použití logických operátorů ve výběrovém kritériu ("&gt;4000")</t>
  </si>
  <si>
    <t>částka</t>
  </si>
  <si>
    <t>&gt;4000</t>
  </si>
  <si>
    <t>lze používat i logické operátory (&gt;; &lt;; &lt;&gt;; &gt;=; &lt;=)</t>
  </si>
  <si>
    <t>Zároveň je možné zadat v prvním a třetím argumentu funkce odkaz</t>
  </si>
  <si>
    <t>na stejnou oblast - oblast buněk určených k sečtení.</t>
  </si>
  <si>
    <t xml:space="preserve">Pokud třetí argument funkce odkazuje </t>
  </si>
  <si>
    <t>na stejnou oblast jako argument první,</t>
  </si>
  <si>
    <t>lze jej pro zvýšení srozumitelnosti zápisu funkce vynechat.</t>
  </si>
  <si>
    <t>částka vyšší než</t>
  </si>
  <si>
    <t>Potřebujeme zjistit celkovou výši plateb pro určitý účet.</t>
  </si>
  <si>
    <t>zadejte jinou částku</t>
  </si>
  <si>
    <t>B1 - postup</t>
  </si>
  <si>
    <t>C1</t>
  </si>
  <si>
    <t>C2</t>
  </si>
  <si>
    <t>C3</t>
  </si>
  <si>
    <t>C4</t>
  </si>
  <si>
    <t>zapsat pomocí uvozovek ("").</t>
  </si>
  <si>
    <t>Je však nutné vynechat i oddělovač (;) za druhým argumentem:</t>
  </si>
  <si>
    <t>=SUMIF(D7:D20;"&gt;4000")</t>
  </si>
  <si>
    <t>funkční zápis</t>
  </si>
  <si>
    <r>
      <t>=SUMIF(D7:D20;"&gt;4000"</t>
    </r>
    <r>
      <rPr>
        <b/>
        <sz val="14"/>
        <color theme="9" tint="-0.249977111117893"/>
        <rFont val="Calibri"/>
        <family val="2"/>
        <charset val="238"/>
        <scheme val="minor"/>
      </rPr>
      <t>;</t>
    </r>
    <r>
      <rPr>
        <sz val="11"/>
        <color theme="1"/>
        <rFont val="Calibri"/>
        <family val="2"/>
        <charset val="238"/>
        <scheme val="minor"/>
      </rPr>
      <t>)</t>
    </r>
  </si>
  <si>
    <t>chybný zápis</t>
  </si>
  <si>
    <t>Výpočet podmíněného součtu založený na logickém operátoru</t>
  </si>
  <si>
    <t>může i odkazovat na hodnotu zapsanou v buňce listu.</t>
  </si>
  <si>
    <t>V tomto případě musíme operátor spojit s odkazem pomocí</t>
  </si>
  <si>
    <t>znaku zřetězení neboli znaku "ampersand" - (&amp;).</t>
  </si>
  <si>
    <t>Znak můžeme zapsat například pomocí:</t>
  </si>
  <si>
    <r>
      <t xml:space="preserve">4) karta </t>
    </r>
    <r>
      <rPr>
        <b/>
        <sz val="11"/>
        <color theme="1"/>
        <rFont val="Calibri"/>
        <family val="2"/>
        <charset val="238"/>
        <scheme val="minor"/>
      </rPr>
      <t>Vložení</t>
    </r>
    <r>
      <rPr>
        <sz val="11"/>
        <color theme="1"/>
        <rFont val="Calibri"/>
        <family val="2"/>
        <charset val="238"/>
        <scheme val="minor"/>
      </rPr>
      <t xml:space="preserve"> &gt; skupina příkazů </t>
    </r>
    <r>
      <rPr>
        <b/>
        <sz val="11"/>
        <color theme="1"/>
        <rFont val="Calibri"/>
        <family val="2"/>
        <charset val="238"/>
        <scheme val="minor"/>
      </rPr>
      <t>Text</t>
    </r>
    <r>
      <rPr>
        <sz val="11"/>
        <color theme="1"/>
        <rFont val="Calibri"/>
        <family val="2"/>
        <charset val="238"/>
        <scheme val="minor"/>
      </rPr>
      <t xml:space="preserve"> &gt; příkaz </t>
    </r>
    <r>
      <rPr>
        <b/>
        <sz val="11"/>
        <color theme="1"/>
        <rFont val="Calibri"/>
        <family val="2"/>
        <charset val="238"/>
        <scheme val="minor"/>
      </rPr>
      <t>Symbol</t>
    </r>
  </si>
  <si>
    <r>
      <t xml:space="preserve">3) vložením ASCII kódu pomocí kombinace </t>
    </r>
    <r>
      <rPr>
        <b/>
        <sz val="11"/>
        <color theme="1"/>
        <rFont val="Calibri"/>
        <family val="2"/>
        <charset val="238"/>
        <scheme val="minor"/>
      </rPr>
      <t>ALT + 038</t>
    </r>
  </si>
  <si>
    <r>
      <t xml:space="preserve">1) kombinace </t>
    </r>
    <r>
      <rPr>
        <b/>
        <sz val="11"/>
        <color theme="1"/>
        <rFont val="Calibri"/>
        <family val="2"/>
        <charset val="238"/>
        <scheme val="minor"/>
      </rPr>
      <t>CTRL + TAB + C</t>
    </r>
  </si>
  <si>
    <t>Produkt</t>
  </si>
  <si>
    <t>Sever</t>
  </si>
  <si>
    <t>Jih</t>
  </si>
  <si>
    <t>Východ</t>
  </si>
  <si>
    <t>Západ</t>
  </si>
  <si>
    <t>Prodej</t>
  </si>
  <si>
    <t>Obchodník</t>
  </si>
  <si>
    <t>Počet</t>
  </si>
  <si>
    <t>SEVER</t>
  </si>
  <si>
    <t>JIH</t>
  </si>
  <si>
    <t>VÝCHOD</t>
  </si>
  <si>
    <t>ZÁPAD</t>
  </si>
  <si>
    <t>kl……</t>
  </si>
  <si>
    <t>Hovoříme o tzv. "case insensitive" chování.</t>
  </si>
  <si>
    <t>C5</t>
  </si>
  <si>
    <t>Nezávislost velikosti znaků</t>
  </si>
  <si>
    <t>Funkce SUMIF nerozlišuje malé a velké znaky.</t>
  </si>
  <si>
    <t>funkce SOUČIN.SKALÁRNÍ</t>
  </si>
  <si>
    <t>funkce SUMIF + funkce COUNTIF</t>
  </si>
  <si>
    <t>Zástupné znaky</t>
  </si>
  <si>
    <t>chybný výsledek &gt;&gt;&gt;</t>
  </si>
  <si>
    <r>
      <rPr>
        <b/>
        <sz val="10"/>
        <color theme="9" tint="-0.249977111117893"/>
        <rFont val="Arial"/>
        <family val="2"/>
        <charset val="238"/>
      </rPr>
      <t>Výhradní NEBO</t>
    </r>
    <r>
      <rPr>
        <b/>
        <sz val="10"/>
        <color theme="1"/>
        <rFont val="Arial"/>
        <family val="2"/>
      </rPr>
      <t xml:space="preserve"> (nezapočítává žádnou položku 2x) - NELZE ŘEŠIT POMOCÍ SUMIF</t>
    </r>
  </si>
  <si>
    <t>Snadné pomocí funkcí  SUMIF a SUMIFS</t>
  </si>
  <si>
    <t>Použití vnořených funkcí</t>
  </si>
  <si>
    <t>2-rozměrná datová pole</t>
  </si>
  <si>
    <t>obchodník</t>
  </si>
  <si>
    <t xml:space="preserve">Celkem prodej MACv oblasti SEVER obchodníka SGB - </t>
  </si>
  <si>
    <t>nelze přímo zjistit pomocí SUMIF | SUMIFS</t>
  </si>
  <si>
    <t>Platební karta #</t>
  </si>
  <si>
    <t>Částka</t>
  </si>
  <si>
    <t>Číselné hodnoty ve formátu textu - hodnoty s více než 15 číslicemi</t>
  </si>
  <si>
    <t>Projevuje se výpočetní chyba ve funkcích SUMIF,SUMIFS,COUNTIF,COUNTIFS</t>
  </si>
  <si>
    <t># platební karta</t>
  </si>
  <si>
    <t>Počet záznamů</t>
  </si>
  <si>
    <t>Celková částka</t>
  </si>
  <si>
    <t>COUNTIF(S)</t>
  </si>
  <si>
    <t>SOU.SKALARNI</t>
  </si>
  <si>
    <t>SUMIF(S)</t>
  </si>
  <si>
    <t xml:space="preserve">Oblast daná 3. argumentem (SOUČET) nemusí mít stejnou velikost a tvar jako 1. argument (OBLAST). </t>
  </si>
  <si>
    <t>a zahrnou se buňky, které argumentu oblast odpovídají velikostí a tvarem.</t>
  </si>
  <si>
    <t xml:space="preserve">Z hlediska přehlednosti zápisu funkce je tedy možné nahradit odkazovanou oblast součtu pouze </t>
  </si>
  <si>
    <t>její počáteční buňkou.</t>
  </si>
  <si>
    <t>B3</t>
  </si>
  <si>
    <t>Nahrazení oblasti součtu jedinou buňkou</t>
  </si>
  <si>
    <t xml:space="preserve">Skutečně sčítané buňky jsou určeny tak, že se za počáteční buňku považuje horní levá buňka oblasti součet </t>
  </si>
  <si>
    <t>Chyba funkce SUMIF při práci s čísly ve formátu textu</t>
  </si>
  <si>
    <t>=SUMA(SUMIF(NEPŘÍMÝ.ODKAZ("'"&amp;{"leden";"únor";"březen"}&amp;"'!A1:B10");"&gt;10"))</t>
  </si>
  <si>
    <t>SUMIF(arg1; arg2; arg3)</t>
  </si>
  <si>
    <r>
      <rPr>
        <sz val="10"/>
        <rFont val="Wingdings"/>
        <charset val="2"/>
      </rPr>
      <t>l</t>
    </r>
    <r>
      <rPr>
        <sz val="10"/>
        <rFont val="Arial CE"/>
        <charset val="238"/>
      </rPr>
      <t xml:space="preserve"> </t>
    </r>
    <r>
      <rPr>
        <b/>
        <sz val="10"/>
        <rFont val="Arial CE"/>
        <charset val="238"/>
      </rPr>
      <t>arg1</t>
    </r>
    <r>
      <rPr>
        <sz val="10"/>
        <rFont val="Arial CE"/>
        <charset val="238"/>
      </rPr>
      <t xml:space="preserve"> - odkaz na oblasti "leden!A1:B10",  "únor!A1:B10",  "březen!A1:B10"</t>
    </r>
  </si>
  <si>
    <r>
      <rPr>
        <sz val="10"/>
        <rFont val="Wingdings"/>
        <charset val="2"/>
      </rPr>
      <t>l</t>
    </r>
    <r>
      <rPr>
        <sz val="10"/>
        <rFont val="Arial CE"/>
        <charset val="238"/>
      </rPr>
      <t xml:space="preserve"> pro spojování řetězců musí být v Excelu vždy použit znak ampersand (&amp;)</t>
    </r>
  </si>
  <si>
    <r>
      <rPr>
        <sz val="10"/>
        <rFont val="Wingdings"/>
        <charset val="2"/>
      </rPr>
      <t>l</t>
    </r>
    <r>
      <rPr>
        <sz val="10"/>
        <rFont val="Arial CE"/>
        <charset val="238"/>
      </rPr>
      <t xml:space="preserve"> řetězce musí být vloženy mezi uvozovky</t>
    </r>
  </si>
  <si>
    <t>Tento postup je možné využít ke konsolidaci dat z různých listů pracovního sešitu.</t>
  </si>
  <si>
    <r>
      <rPr>
        <sz val="10"/>
        <rFont val="Wingdings"/>
        <charset val="2"/>
      </rPr>
      <t>l</t>
    </r>
    <r>
      <rPr>
        <sz val="10"/>
        <rFont val="Arial CE"/>
        <charset val="238"/>
      </rPr>
      <t xml:space="preserve"> Excel vyžaduje v zápisu odkazu obsahujícícho název listu na začátku a na konci názvu listu znak apostrof (')</t>
    </r>
  </si>
  <si>
    <r>
      <rPr>
        <sz val="10"/>
        <rFont val="Wingdings"/>
        <charset val="2"/>
      </rPr>
      <t>l</t>
    </r>
    <r>
      <rPr>
        <sz val="10"/>
        <rFont val="Arial CE"/>
        <charset val="238"/>
      </rPr>
      <t xml:space="preserve"> mezi název listu a adresu oblasti je nutné vložit znak vykřičník (!)</t>
    </r>
  </si>
  <si>
    <r>
      <rPr>
        <sz val="10"/>
        <rFont val="Wingdings"/>
        <charset val="2"/>
      </rPr>
      <t>l</t>
    </r>
    <r>
      <rPr>
        <sz val="10"/>
        <rFont val="Arial CE"/>
        <charset val="238"/>
      </rPr>
      <t xml:space="preserve"> názvy listů jsou vloženy do tzv. maticové konstanty, která slouží v Excelu jako kontejner pro vkládání jednotlivých prvků z množiny hodnot</t>
    </r>
  </si>
  <si>
    <t>=SUMA(SUMIF(NEPŘÍMÝ.ODKAZ({"'leden'!A1:B10";"'únor'!A1:B10";"'březen'!A1:B10"});"&gt;10"))</t>
  </si>
  <si>
    <t>"'leden'!A1:B10"</t>
  </si>
  <si>
    <t>uvozovka + apostrof + název listu +apostrof + vykřičník + adresa oblasti + uvozovka</t>
  </si>
  <si>
    <r>
      <rPr>
        <sz val="10"/>
        <rFont val="Wingdings"/>
        <charset val="2"/>
      </rPr>
      <t>l</t>
    </r>
    <r>
      <rPr>
        <sz val="10"/>
        <rFont val="Arial CE"/>
        <charset val="238"/>
      </rPr>
      <t xml:space="preserve"> vzorec je možné zkrátit vyčleněním odkazu na oblast mimo maticovou konstantu</t>
    </r>
  </si>
  <si>
    <t>P2</t>
  </si>
  <si>
    <r>
      <rPr>
        <sz val="10"/>
        <rFont val="Wingdings"/>
        <charset val="2"/>
      </rPr>
      <t>l</t>
    </r>
    <r>
      <rPr>
        <sz val="10"/>
        <rFont val="Arial CE"/>
        <charset val="238"/>
      </rPr>
      <t xml:space="preserve"> odkaz je realizován pomocí funkce </t>
    </r>
    <r>
      <rPr>
        <b/>
        <sz val="10"/>
        <rFont val="Arial CE"/>
        <charset val="238"/>
      </rPr>
      <t>NEPŘÍMÝ.ODKAZ</t>
    </r>
    <r>
      <rPr>
        <sz val="10"/>
        <rFont val="Arial CE"/>
        <charset val="238"/>
      </rPr>
      <t>, která se používá k transformaci textového zápisu adresy oblasti na odkaz na tuto oblast</t>
    </r>
  </si>
  <si>
    <t>Odkaz na oblasti arg1 a arg3 může (a tedy i nemusí) obsahovat</t>
  </si>
  <si>
    <t>Zásadní chyba, které se začátečnící dopouštějí, je v zahrnutí nadpisu</t>
  </si>
  <si>
    <t>jednoho sloupce a opomenutí nadpisu ve sloupci druhém.</t>
  </si>
  <si>
    <t>Tento zápis vede k nesprávným výsledkům.</t>
  </si>
  <si>
    <t>buňku v nadpisu sloupce. Pro oba sloupce však musíte zvolit stejný postup.</t>
  </si>
  <si>
    <r>
      <rPr>
        <b/>
        <sz val="20"/>
        <color theme="0"/>
        <rFont val="Arial"/>
        <family val="2"/>
        <charset val="238"/>
      </rPr>
      <t>DATASPECTRUM</t>
    </r>
    <r>
      <rPr>
        <b/>
        <sz val="20"/>
        <color theme="0" tint="-0.14999847407452621"/>
        <rFont val="Arial"/>
        <family val="2"/>
        <charset val="238"/>
      </rPr>
      <t>.</t>
    </r>
    <r>
      <rPr>
        <b/>
        <sz val="20"/>
        <color theme="9"/>
        <rFont val="Arial"/>
        <family val="2"/>
        <charset val="238"/>
      </rPr>
      <t>CZ</t>
    </r>
  </si>
  <si>
    <r>
      <t xml:space="preserve">V buňce </t>
    </r>
    <r>
      <rPr>
        <b/>
        <sz val="10"/>
        <rFont val="Arial CE"/>
        <charset val="238"/>
      </rPr>
      <t>A2</t>
    </r>
    <r>
      <rPr>
        <sz val="10"/>
        <rFont val="Arial CE"/>
        <charset val="238"/>
      </rPr>
      <t xml:space="preserve"> se nachází vzorec pro výpočet </t>
    </r>
  </si>
  <si>
    <r>
      <rPr>
        <sz val="11"/>
        <color rgb="FFFF0000"/>
        <rFont val="Calibri"/>
        <family val="2"/>
        <charset val="238"/>
        <scheme val="minor"/>
      </rPr>
      <t>arg1</t>
    </r>
    <r>
      <rPr>
        <sz val="11"/>
        <color theme="1"/>
        <rFont val="Calibri"/>
        <family val="2"/>
        <charset val="238"/>
        <scheme val="minor"/>
      </rPr>
      <t xml:space="preserve"> …oblast obsahující identifikátory (zde čísla účtů)</t>
    </r>
  </si>
  <si>
    <r>
      <rPr>
        <sz val="11"/>
        <color rgb="FF0070C0"/>
        <rFont val="Calibri"/>
        <family val="2"/>
        <charset val="238"/>
        <scheme val="minor"/>
      </rPr>
      <t>arg2</t>
    </r>
    <r>
      <rPr>
        <sz val="11"/>
        <color theme="1"/>
        <rFont val="Calibri"/>
        <family val="2"/>
        <charset val="238"/>
        <scheme val="minor"/>
      </rPr>
      <t xml:space="preserve"> … hodnota identifikátoru (zde odkaz na buňku s konkrétním číslem účtu)</t>
    </r>
  </si>
  <si>
    <r>
      <rPr>
        <sz val="11"/>
        <color rgb="FFFFC000"/>
        <rFont val="Calibri"/>
        <family val="2"/>
        <charset val="238"/>
        <scheme val="minor"/>
      </rPr>
      <t>arg3</t>
    </r>
    <r>
      <rPr>
        <sz val="11"/>
        <color theme="1"/>
        <rFont val="Calibri"/>
        <family val="2"/>
        <charset val="238"/>
        <scheme val="minor"/>
      </rPr>
      <t xml:space="preserve"> … oblast obsahující číselné hodnoty, které mají být sečteny</t>
    </r>
  </si>
  <si>
    <t>Pokud předchozí popis argumentů není srozumitelný.</t>
  </si>
  <si>
    <r>
      <rPr>
        <sz val="11"/>
        <color rgb="FFFF0000"/>
        <rFont val="Calibri"/>
        <family val="2"/>
        <charset val="238"/>
        <scheme val="minor"/>
      </rPr>
      <t>arg1</t>
    </r>
    <r>
      <rPr>
        <sz val="11"/>
        <color theme="1"/>
        <rFont val="Calibri"/>
        <family val="2"/>
        <charset val="238"/>
        <scheme val="minor"/>
      </rPr>
      <t xml:space="preserve"> …oblast buněk, ve které budeme kontrolovat zda je splněna podmínka</t>
    </r>
  </si>
  <si>
    <r>
      <rPr>
        <sz val="11"/>
        <color rgb="FFFFC000"/>
        <rFont val="Calibri"/>
        <family val="2"/>
        <charset val="238"/>
        <scheme val="minor"/>
      </rPr>
      <t>arg3</t>
    </r>
    <r>
      <rPr>
        <sz val="11"/>
        <color theme="1"/>
        <rFont val="Calibri"/>
        <family val="2"/>
        <charset val="238"/>
        <scheme val="minor"/>
      </rPr>
      <t xml:space="preserve"> … oblast buněk, která </t>
    </r>
    <r>
      <rPr>
        <b/>
        <sz val="11"/>
        <color theme="1"/>
        <rFont val="Calibri"/>
        <family val="2"/>
        <charset val="238"/>
        <scheme val="minor"/>
      </rPr>
      <t>MUSÍ</t>
    </r>
    <r>
      <rPr>
        <sz val="11"/>
        <color theme="1"/>
        <rFont val="Calibri"/>
        <family val="2"/>
        <charset val="238"/>
        <scheme val="minor"/>
      </rPr>
      <t xml:space="preserve"> obsahovat číselné hodnoty</t>
    </r>
  </si>
  <si>
    <r>
      <t xml:space="preserve">Excel se při nalezení vhodné hodnoty v oblasti </t>
    </r>
    <r>
      <rPr>
        <b/>
        <sz val="11"/>
        <color theme="1"/>
        <rFont val="Calibri"/>
        <family val="2"/>
        <charset val="238"/>
        <scheme val="minor"/>
      </rPr>
      <t>arg1</t>
    </r>
    <r>
      <rPr>
        <sz val="11"/>
        <color theme="1"/>
        <rFont val="Calibri"/>
        <family val="2"/>
        <charset val="238"/>
        <scheme val="minor"/>
      </rPr>
      <t xml:space="preserve"> </t>
    </r>
  </si>
  <si>
    <t>představme si jednotlivé oblasti takto:</t>
  </si>
  <si>
    <r>
      <rPr>
        <sz val="11"/>
        <color rgb="FF0070C0"/>
        <rFont val="Calibri"/>
        <family val="2"/>
        <charset val="238"/>
        <scheme val="minor"/>
      </rPr>
      <t>arg2</t>
    </r>
    <r>
      <rPr>
        <sz val="11"/>
        <color theme="1"/>
        <rFont val="Calibri"/>
        <family val="2"/>
        <charset val="238"/>
        <scheme val="minor"/>
      </rPr>
      <t xml:space="preserve"> … podmínka, na základě které hledáme buňky v oblasti </t>
    </r>
    <r>
      <rPr>
        <b/>
        <sz val="11"/>
        <color theme="1"/>
        <rFont val="Calibri"/>
        <family val="2"/>
        <charset val="238"/>
        <scheme val="minor"/>
      </rPr>
      <t>arg1</t>
    </r>
  </si>
  <si>
    <r>
      <t xml:space="preserve">přemístí PO STEJNÉM ŘÁDKU do oblasti </t>
    </r>
    <r>
      <rPr>
        <b/>
        <sz val="11"/>
        <color theme="1"/>
        <rFont val="Calibri"/>
        <family val="2"/>
        <charset val="238"/>
        <scheme val="minor"/>
      </rPr>
      <t xml:space="preserve">arg3 </t>
    </r>
    <r>
      <rPr>
        <sz val="11"/>
        <color theme="1"/>
        <rFont val="Calibri"/>
        <family val="2"/>
        <charset val="238"/>
        <scheme val="minor"/>
      </rPr>
      <t>a načte hodnotu v této oblasti.</t>
    </r>
  </si>
  <si>
    <t>O tuto hodnotu navýší mezisoučet a pokračuje v hledání další hodnoty až</t>
  </si>
  <si>
    <r>
      <t xml:space="preserve">k poslední buňce oblasti </t>
    </r>
    <r>
      <rPr>
        <b/>
        <sz val="11"/>
        <color theme="1"/>
        <rFont val="Calibri"/>
        <family val="2"/>
        <charset val="238"/>
        <scheme val="minor"/>
      </rPr>
      <t>arg1</t>
    </r>
    <r>
      <rPr>
        <sz val="11"/>
        <color theme="1"/>
        <rFont val="Calibri"/>
        <family val="2"/>
        <charset val="238"/>
        <scheme val="minor"/>
      </rPr>
      <t>.</t>
    </r>
  </si>
  <si>
    <t>Konsolidaci hodnot provedeme pomocí standardní funkce Excelu.</t>
  </si>
  <si>
    <t>Potřebujeme nalézt celkovou sumu plateb hrazených  na vybrané účty za zvolené časové období (měsíc, čtvrtletí).</t>
  </si>
  <si>
    <t>Interní auditoři společnosti ABC, a.s. si vyžádali z účetního oddělení  přehled faktur za poslední uzavřené účetní období.</t>
  </si>
  <si>
    <t xml:space="preserve">plateb za všechny faktury, ale souhrn pouze určitého okruhu faktur, zejména faktur vystavených na účty dodavatele s výrazně </t>
  </si>
  <si>
    <t>předraženou cenou služeb.</t>
  </si>
  <si>
    <r>
      <t xml:space="preserve">Hovoříme o tzv. </t>
    </r>
    <r>
      <rPr>
        <b/>
        <sz val="11"/>
        <color theme="1"/>
        <rFont val="Arial"/>
        <family val="2"/>
        <charset val="238"/>
      </rPr>
      <t>"podmíněném součtu"</t>
    </r>
    <r>
      <rPr>
        <sz val="11"/>
        <color theme="1"/>
        <rFont val="Arial"/>
        <family val="2"/>
        <charset val="238"/>
      </rPr>
      <t xml:space="preserve">. </t>
    </r>
  </si>
  <si>
    <r>
      <rPr>
        <sz val="11"/>
        <color theme="1"/>
        <rFont val="Wingdings"/>
        <charset val="2"/>
      </rPr>
      <t>l</t>
    </r>
    <r>
      <rPr>
        <sz val="11"/>
        <color theme="1"/>
        <rFont val="Arial"/>
        <family val="2"/>
        <charset val="238"/>
      </rPr>
      <t xml:space="preserve"> SUMIFS() pro nalezení podmíněného součtu na základě více kritérií</t>
    </r>
  </si>
  <si>
    <r>
      <rPr>
        <sz val="11"/>
        <color theme="1"/>
        <rFont val="Wingdings"/>
        <charset val="2"/>
      </rPr>
      <t>l</t>
    </r>
    <r>
      <rPr>
        <sz val="11"/>
        <color theme="1"/>
        <rFont val="Arial"/>
        <family val="2"/>
        <charset val="238"/>
      </rPr>
      <t xml:space="preserve"> COUNTIF() pro zjištění počtu buněk splňujících zadané kritérium</t>
    </r>
  </si>
  <si>
    <r>
      <rPr>
        <sz val="11"/>
        <color theme="1"/>
        <rFont val="Wingdings"/>
        <charset val="2"/>
      </rPr>
      <t>l</t>
    </r>
    <r>
      <rPr>
        <sz val="11"/>
        <color theme="1"/>
        <rFont val="Arial"/>
        <family val="2"/>
        <charset val="238"/>
      </rPr>
      <t xml:space="preserve"> COUNTIFS() pro zjištění počtu buněk splňujících několik zadaných kritérií</t>
    </r>
  </si>
  <si>
    <r>
      <rPr>
        <sz val="11"/>
        <color theme="1"/>
        <rFont val="Wingdings"/>
        <charset val="2"/>
      </rPr>
      <t>l</t>
    </r>
    <r>
      <rPr>
        <sz val="11"/>
        <color theme="1"/>
        <rFont val="Arial"/>
        <family val="2"/>
        <charset val="238"/>
      </rPr>
      <t xml:space="preserve"> AVERAGEIF() pro nalezení průměrné hodnoty z buněk splňujících zadané kritérium</t>
    </r>
  </si>
  <si>
    <r>
      <rPr>
        <sz val="11"/>
        <color theme="1"/>
        <rFont val="Wingdings"/>
        <charset val="2"/>
      </rPr>
      <t>l</t>
    </r>
    <r>
      <rPr>
        <sz val="11"/>
        <color theme="1"/>
        <rFont val="Arial"/>
        <family val="2"/>
        <charset val="238"/>
      </rPr>
      <t xml:space="preserve"> AVERAGEIFS() pro nalezení průměrné hodnoty z buněk splňujících několik zadaných kritérií</t>
    </r>
  </si>
  <si>
    <t>Jiří Číhař, Dataspectrum</t>
  </si>
  <si>
    <t>Funkce SUMIF - funkce pro podmíněné výpočty v listu</t>
  </si>
  <si>
    <r>
      <rPr>
        <b/>
        <sz val="14"/>
        <color theme="0"/>
        <rFont val="Arial"/>
        <family val="2"/>
        <charset val="238"/>
      </rPr>
      <t>DATASPECTRUM.</t>
    </r>
    <r>
      <rPr>
        <b/>
        <sz val="14"/>
        <color rgb="FFFFC000"/>
        <rFont val="Arial"/>
        <family val="2"/>
        <charset val="238"/>
      </rPr>
      <t>CZ</t>
    </r>
  </si>
  <si>
    <t>A - základní způsob řešení</t>
  </si>
  <si>
    <t xml:space="preserve">odkazovaly na správné oblasti - základní postup je založen </t>
  </si>
  <si>
    <t>na vytvoření absolutní adresace odkazovaných oblastí.</t>
  </si>
  <si>
    <t>B - pokročilý způsob řešení</t>
  </si>
  <si>
    <t>C - speciální techniky a nedokumentované postupy</t>
  </si>
  <si>
    <t>Kombinovaný výpočet musíme řešit pomocí několikanásobného výběru, např:</t>
  </si>
  <si>
    <r>
      <rPr>
        <b/>
        <sz val="11"/>
        <color theme="1"/>
        <rFont val="Calibri"/>
        <family val="2"/>
        <charset val="238"/>
        <scheme val="minor"/>
      </rPr>
      <t>součet plateb s částkou mezi 3000 a 4000 v měsíci červen</t>
    </r>
    <r>
      <rPr>
        <sz val="11"/>
        <color theme="1"/>
        <rFont val="Calibri"/>
        <family val="2"/>
        <charset val="238"/>
        <scheme val="minor"/>
      </rPr>
      <t xml:space="preserve"> (sloupec I)</t>
    </r>
  </si>
  <si>
    <t>Logické operátory spolu s hodnotou kritéria je nutné</t>
  </si>
  <si>
    <r>
      <t xml:space="preserve">2) kombinace kláves </t>
    </r>
    <r>
      <rPr>
        <b/>
        <sz val="11"/>
        <color theme="1"/>
        <rFont val="Calibri"/>
        <family val="2"/>
        <charset val="238"/>
        <scheme val="minor"/>
      </rPr>
      <t>AltGR</t>
    </r>
    <r>
      <rPr>
        <sz val="11"/>
        <color theme="1"/>
        <rFont val="Calibri"/>
        <family val="2"/>
        <charset val="238"/>
        <scheme val="minor"/>
      </rPr>
      <t xml:space="preserve"> (tj. pravý </t>
    </r>
    <r>
      <rPr>
        <b/>
        <sz val="11"/>
        <color theme="1"/>
        <rFont val="Calibri"/>
        <family val="2"/>
        <charset val="238"/>
        <scheme val="minor"/>
      </rPr>
      <t>ALT)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sz val="11"/>
        <color theme="1"/>
        <rFont val="Calibri"/>
        <family val="2"/>
        <charset val="238"/>
        <scheme val="minor"/>
      </rPr>
      <t>+ C</t>
    </r>
  </si>
  <si>
    <t>Celkový prodej XBOX nebo prodej v regionu ZÁPAD</t>
  </si>
  <si>
    <t>Vytvoření PODMÍNĚNÉHO součtu hodnot z více listů pracovního sešitu</t>
  </si>
  <si>
    <t>Příklad je ukázkou možnosti vytvoření 3D Funkce SUMIF, která pracuje s více listy sešitu.</t>
  </si>
  <si>
    <r>
      <t xml:space="preserve">součtu všech hodnot </t>
    </r>
    <r>
      <rPr>
        <b/>
        <u/>
        <sz val="10"/>
        <color rgb="FFC00000"/>
        <rFont val="Arial CE"/>
        <charset val="238"/>
      </rPr>
      <t>vyšších než 10</t>
    </r>
    <r>
      <rPr>
        <b/>
        <sz val="10"/>
        <rFont val="Arial CE"/>
        <charset val="238"/>
      </rPr>
      <t>, nacházejících se v oblasti A1:B10 listů "leden", "únor", "březen".</t>
    </r>
  </si>
  <si>
    <t xml:space="preserve">Při naší práci s daty nastane v určité době  situace, kdy potřebujeme nalézt součet hodnot pouze určitých, předem vybraných buněk sloupce nebo oblasti. </t>
  </si>
  <si>
    <r>
      <t xml:space="preserve">Pokud se ocitneme v takové situaci, pak je dobrou volbou pro její řešení funkce </t>
    </r>
    <r>
      <rPr>
        <b/>
        <sz val="11"/>
        <color theme="1"/>
        <rFont val="Arial"/>
        <family val="2"/>
        <charset val="238"/>
      </rPr>
      <t>SUMIF()</t>
    </r>
    <r>
      <rPr>
        <sz val="11"/>
        <color theme="1"/>
        <rFont val="Arial"/>
        <family val="2"/>
        <charset val="238"/>
      </rPr>
      <t>.</t>
    </r>
  </si>
  <si>
    <t>Jde o velmi flexibilní funkci listu, kterou můžeme použít k nalezení součtu hodnot v oblasti buněk založeném na daném kritériu.</t>
  </si>
  <si>
    <t xml:space="preserve">Dobrou zprávou je, že poté, co investujeme nějaký čas k pochopení práce s touto funkcí, budete schopni využívat i ostatní "IF" funkce listu: </t>
  </si>
  <si>
    <t>Spojení logického operátoru a hodnoty v buňce listu pro dynamickou změnu zadání.</t>
  </si>
  <si>
    <t>Vytvoření podmíněného součtu hodnot z více listů pracovního sešitu</t>
  </si>
  <si>
    <t>Nyní je jejich úkolem nalézt souhrnnou výši plateb podle parametrů, které odpovídají stanoveným cílům auditu. Nezajímá je tedy celková výše</t>
  </si>
  <si>
    <t>B4</t>
  </si>
  <si>
    <t>B5</t>
  </si>
  <si>
    <t>Vytvoření součtu z více sloupců pomocí řetězení funkce</t>
  </si>
  <si>
    <t>Vytvoření součtu z více sloupců pomocí maticového zápisu oblasti</t>
  </si>
  <si>
    <t>Vytvoření součtu z více sloupců maticovým zápisem oblasti - kopírování</t>
  </si>
  <si>
    <t>Řetězení můžeme provést pomocí zápisu oblastí ve formě matice:</t>
  </si>
  <si>
    <t>=SUMA(SUMIF(B7:B20;"AB-100005";NEPŘÍMÝ.ODKAZ({"D7:D20"\"E7:E20"\"F7:F20"})))</t>
  </si>
  <si>
    <t>Funkce SUMIF neumožňuje přímo odkazovat na vícenásobné oblasti.</t>
  </si>
  <si>
    <t>Poznámka:</t>
  </si>
  <si>
    <t>Maticový zápis oblastí má v Excelu 2010 tvar {"D7:D20"\"E7:E20"\"F7:F20"}</t>
  </si>
  <si>
    <t>Maticový zápis oblastí má v Excelu 2007 tvar {"D7:D20";"E7:E20";"F7:F20"}</t>
  </si>
  <si>
    <r>
      <rPr>
        <b/>
        <sz val="24"/>
        <color rgb="FFFFC000"/>
        <rFont val="Arial"/>
        <family val="2"/>
        <charset val="238"/>
      </rPr>
      <t>Mistrovství v Excelu</t>
    </r>
    <r>
      <rPr>
        <b/>
        <sz val="24"/>
        <color theme="0"/>
        <rFont val="Arial"/>
        <family val="2"/>
        <charset val="238"/>
      </rPr>
      <t xml:space="preserve"> - kurzy Dataspectrum</t>
    </r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</si>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</sst>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K_č_-;\-* #,##0.00\ _K_č_-;_-* &quot;-&quot;??\ _K_č_-;_-@_-"/>
    <numFmt numFmtId="165" formatCode="_(* #,##0.00_);_(* \(#,##0.00\);_(* &quot;-&quot;??_);_(@_)"/>
    <numFmt numFmtId="166" formatCode="#,##0.00_ ;\-#,##0.00\ "/>
  </numFmts>
  <fonts count="61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</font>
    <font>
      <b/>
      <sz val="12"/>
      <name val="Arial"/>
      <family val="2"/>
    </font>
    <font>
      <sz val="10"/>
      <name val="Wingdings"/>
      <charset val="2"/>
    </font>
    <font>
      <sz val="10"/>
      <name val="Arial"/>
      <family val="2"/>
    </font>
    <font>
      <sz val="12"/>
      <name val="Arial"/>
      <family val="2"/>
    </font>
    <font>
      <sz val="6"/>
      <color indexed="9"/>
      <name val="Arial"/>
      <family val="2"/>
      <charset val="238"/>
    </font>
    <font>
      <b/>
      <sz val="12"/>
      <color indexed="9"/>
      <name val="Arial"/>
      <family val="2"/>
    </font>
    <font>
      <sz val="9"/>
      <color indexed="9"/>
      <name val="Arial"/>
      <family val="2"/>
      <charset val="238"/>
    </font>
    <font>
      <b/>
      <sz val="24"/>
      <color theme="0"/>
      <name val="Arial"/>
      <family val="2"/>
      <charset val="238"/>
    </font>
    <font>
      <sz val="10"/>
      <name val="Calibri"/>
      <family val="2"/>
      <charset val="238"/>
    </font>
    <font>
      <sz val="11"/>
      <color theme="1"/>
      <name val="Calibri"/>
      <family val="2"/>
      <charset val="162"/>
      <scheme val="minor"/>
    </font>
    <font>
      <b/>
      <sz val="12"/>
      <color rgb="FFFF0000"/>
      <name val="Calibri"/>
      <family val="2"/>
      <charset val="238"/>
      <scheme val="minor"/>
    </font>
    <font>
      <b/>
      <sz val="12"/>
      <color indexed="9"/>
      <name val="Calibri"/>
      <family val="2"/>
    </font>
    <font>
      <b/>
      <sz val="12"/>
      <name val="Calibri"/>
      <family val="2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20"/>
      <color theme="0"/>
      <name val="Arial"/>
      <family val="2"/>
      <charset val="238"/>
    </font>
    <font>
      <b/>
      <sz val="20"/>
      <color theme="0" tint="-0.14999847407452621"/>
      <name val="Arial"/>
      <family val="2"/>
      <charset val="238"/>
    </font>
    <font>
      <b/>
      <sz val="12"/>
      <color rgb="FFD9D9D9"/>
      <name val="Arial"/>
      <family val="2"/>
      <charset val="238"/>
    </font>
    <font>
      <b/>
      <sz val="12"/>
      <color rgb="FFFFFFFF"/>
      <name val="Arial"/>
      <family val="2"/>
      <charset val="238"/>
    </font>
    <font>
      <sz val="11"/>
      <color theme="0" tint="-0.34998626667073579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b/>
      <sz val="14"/>
      <color rgb="FFFFC000"/>
      <name val="Arial"/>
      <family val="2"/>
      <charset val="238"/>
    </font>
    <font>
      <b/>
      <u/>
      <sz val="12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rgb="FFFF0000"/>
      <name val="Calibri"/>
      <family val="2"/>
      <charset val="238"/>
      <scheme val="minor"/>
    </font>
    <font>
      <i/>
      <sz val="11"/>
      <color theme="9" tint="-0.249977111117893"/>
      <name val="Calibri"/>
      <family val="2"/>
      <charset val="238"/>
      <scheme val="minor"/>
    </font>
    <font>
      <b/>
      <sz val="14"/>
      <color theme="9" tint="-0.249977111117893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b/>
      <sz val="10"/>
      <color theme="9" tint="-0.249977111117893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theme="9" tint="-0.249977111117893"/>
      <name val="Arial"/>
      <family val="2"/>
    </font>
    <font>
      <sz val="10"/>
      <color theme="0"/>
      <name val="Arial"/>
      <family val="2"/>
    </font>
    <font>
      <sz val="10"/>
      <name val="Arial CE"/>
      <charset val="238"/>
    </font>
    <font>
      <b/>
      <sz val="18"/>
      <name val="Arial CE"/>
      <charset val="238"/>
    </font>
    <font>
      <b/>
      <sz val="10"/>
      <name val="Arial CE"/>
      <charset val="238"/>
    </font>
    <font>
      <b/>
      <u/>
      <sz val="14"/>
      <color theme="1"/>
      <name val="Calibri"/>
      <family val="2"/>
      <charset val="238"/>
      <scheme val="minor"/>
    </font>
    <font>
      <b/>
      <sz val="10"/>
      <color rgb="FFC00000"/>
      <name val="Arial CE"/>
      <charset val="238"/>
    </font>
    <font>
      <b/>
      <sz val="20"/>
      <color theme="9"/>
      <name val="Arial"/>
      <family val="2"/>
      <charset val="238"/>
    </font>
    <font>
      <b/>
      <sz val="24"/>
      <color rgb="FFFFC000"/>
      <name val="Arial"/>
      <family val="2"/>
      <charset val="238"/>
    </font>
    <font>
      <sz val="11"/>
      <color rgb="FF0070C0"/>
      <name val="Calibri"/>
      <family val="2"/>
      <charset val="238"/>
      <scheme val="minor"/>
    </font>
    <font>
      <sz val="11"/>
      <color rgb="FFFFC000"/>
      <name val="Calibri"/>
      <family val="2"/>
      <charset val="238"/>
      <scheme val="minor"/>
    </font>
    <font>
      <sz val="12"/>
      <color theme="0"/>
      <name val="Arial"/>
      <family val="2"/>
      <charset val="238"/>
    </font>
    <font>
      <u/>
      <sz val="11"/>
      <color theme="0"/>
      <name val="Calibri"/>
      <family val="2"/>
      <charset val="238"/>
    </font>
    <font>
      <i/>
      <sz val="12"/>
      <name val="Arial"/>
      <family val="2"/>
      <charset val="238"/>
    </font>
    <font>
      <i/>
      <sz val="12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u/>
      <sz val="11"/>
      <color theme="10"/>
      <name val="Arial"/>
      <family val="2"/>
      <charset val="238"/>
    </font>
    <font>
      <sz val="11"/>
      <color theme="1"/>
      <name val="Wingdings"/>
      <charset val="2"/>
    </font>
    <font>
      <b/>
      <sz val="14"/>
      <color theme="0"/>
      <name val="Arial"/>
      <family val="2"/>
      <charset val="238"/>
    </font>
    <font>
      <b/>
      <u/>
      <sz val="10"/>
      <color rgb="FFC00000"/>
      <name val="Arial CE"/>
      <charset val="238"/>
    </font>
  </fonts>
  <fills count="1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theme="1"/>
        <bgColor theme="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 tint="-0.14999847407452621"/>
      </patternFill>
    </fill>
    <fill>
      <patternFill patternType="solid">
        <fgColor theme="1"/>
        <bgColor theme="0" tint="-0.14999847407452621"/>
      </patternFill>
    </fill>
    <fill>
      <patternFill patternType="solid">
        <fgColor theme="1"/>
        <bgColor indexed="64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theme="0" tint="-0.499984740745262"/>
        <bgColor indexed="64"/>
      </patternFill>
    </fill>
  </fills>
  <borders count="15">
    <border>
      <left/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/>
      <top/>
      <bottom style="thin">
        <color theme="1"/>
      </bottom>
      <diagonal/>
    </border>
    <border>
      <left/>
      <right style="thin">
        <color indexed="64"/>
      </right>
      <top/>
      <bottom style="thin">
        <color theme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2">
    <xf numFmtId="0" fontId="0" fillId="0" borderId="0"/>
    <xf numFmtId="0" fontId="1" fillId="0" borderId="0" applyNumberFormat="0" applyFill="0" applyBorder="0" applyAlignment="0" applyProtection="0"/>
    <xf numFmtId="0" fontId="3" fillId="0" borderId="0"/>
    <xf numFmtId="165" fontId="13" fillId="0" borderId="0" applyFont="0" applyFill="0" applyBorder="0" applyAlignment="0" applyProtection="0"/>
    <xf numFmtId="0" fontId="14" fillId="0" borderId="0"/>
    <xf numFmtId="0" fontId="13" fillId="0" borderId="0"/>
    <xf numFmtId="164" fontId="18" fillId="0" borderId="0" applyFon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7" fillId="10" borderId="0" applyNumberFormat="0" applyFont="0" applyBorder="0" applyAlignment="0" applyProtection="0"/>
    <xf numFmtId="0" fontId="31" fillId="0" borderId="0"/>
    <xf numFmtId="0" fontId="7" fillId="11" borderId="0" applyNumberFormat="0" applyFont="0" applyBorder="0" applyAlignment="0" applyProtection="0"/>
    <xf numFmtId="0" fontId="43" fillId="0" borderId="0"/>
  </cellStyleXfs>
  <cellXfs count="107">
    <xf numFmtId="0" fontId="0" fillId="0" borderId="0" xfId="0"/>
    <xf numFmtId="0" fontId="3" fillId="0" borderId="0" xfId="2"/>
    <xf numFmtId="0" fontId="3" fillId="3" borderId="0" xfId="2" applyFill="1"/>
    <xf numFmtId="0" fontId="9" fillId="3" borderId="0" xfId="2" applyFont="1" applyFill="1" applyAlignment="1">
      <alignment horizontal="right" vertical="center"/>
    </xf>
    <xf numFmtId="0" fontId="10" fillId="3" borderId="0" xfId="2" applyFont="1" applyFill="1"/>
    <xf numFmtId="0" fontId="11" fillId="3" borderId="0" xfId="2" applyFont="1" applyFill="1" applyAlignment="1">
      <alignment horizontal="right"/>
    </xf>
    <xf numFmtId="0" fontId="12" fillId="3" borderId="0" xfId="2" applyFont="1" applyFill="1"/>
    <xf numFmtId="0" fontId="17" fillId="2" borderId="0" xfId="5" applyFont="1" applyFill="1" applyBorder="1"/>
    <xf numFmtId="0" fontId="13" fillId="2" borderId="0" xfId="5" applyFill="1" applyBorder="1"/>
    <xf numFmtId="0" fontId="13" fillId="0" borderId="0" xfId="5"/>
    <xf numFmtId="0" fontId="17" fillId="2" borderId="0" xfId="5" applyFont="1" applyFill="1" applyBorder="1" applyAlignment="1">
      <alignment horizontal="left" indent="1"/>
    </xf>
    <xf numFmtId="0" fontId="19" fillId="4" borderId="1" xfId="0" applyFont="1" applyFill="1" applyBorder="1"/>
    <xf numFmtId="0" fontId="19" fillId="4" borderId="2" xfId="0" applyFont="1" applyFill="1" applyBorder="1"/>
    <xf numFmtId="0" fontId="19" fillId="4" borderId="3" xfId="0" applyFont="1" applyFill="1" applyBorder="1"/>
    <xf numFmtId="0" fontId="0" fillId="5" borderId="4" xfId="0" applyFont="1" applyFill="1" applyBorder="1"/>
    <xf numFmtId="0" fontId="0" fillId="5" borderId="5" xfId="0" applyFont="1" applyFill="1" applyBorder="1"/>
    <xf numFmtId="0" fontId="0" fillId="0" borderId="4" xfId="0" applyFont="1" applyBorder="1"/>
    <xf numFmtId="0" fontId="0" fillId="0" borderId="5" xfId="0" applyFont="1" applyBorder="1"/>
    <xf numFmtId="164" fontId="0" fillId="5" borderId="5" xfId="6" applyFont="1" applyFill="1" applyBorder="1"/>
    <xf numFmtId="164" fontId="0" fillId="5" borderId="6" xfId="6" applyFont="1" applyFill="1" applyBorder="1"/>
    <xf numFmtId="164" fontId="0" fillId="0" borderId="5" xfId="6" applyFont="1" applyBorder="1"/>
    <xf numFmtId="164" fontId="0" fillId="0" borderId="6" xfId="6" applyFont="1" applyBorder="1"/>
    <xf numFmtId="0" fontId="19" fillId="4" borderId="8" xfId="0" applyFont="1" applyFill="1" applyBorder="1"/>
    <xf numFmtId="0" fontId="19" fillId="4" borderId="9" xfId="0" applyFont="1" applyFill="1" applyBorder="1"/>
    <xf numFmtId="0" fontId="0" fillId="5" borderId="10" xfId="0" applyFont="1" applyFill="1" applyBorder="1"/>
    <xf numFmtId="164" fontId="0" fillId="5" borderId="11" xfId="6" applyFont="1" applyFill="1" applyBorder="1" applyAlignment="1">
      <alignment horizontal="center"/>
    </xf>
    <xf numFmtId="0" fontId="0" fillId="5" borderId="10" xfId="0" applyFill="1" applyBorder="1"/>
    <xf numFmtId="0" fontId="21" fillId="0" borderId="0" xfId="0" applyFont="1"/>
    <xf numFmtId="0" fontId="0" fillId="6" borderId="4" xfId="0" applyFont="1" applyFill="1" applyBorder="1"/>
    <xf numFmtId="0" fontId="0" fillId="7" borderId="4" xfId="0" applyFont="1" applyFill="1" applyBorder="1"/>
    <xf numFmtId="164" fontId="0" fillId="6" borderId="5" xfId="6" applyFont="1" applyFill="1" applyBorder="1"/>
    <xf numFmtId="164" fontId="0" fillId="7" borderId="5" xfId="6" applyFont="1" applyFill="1" applyBorder="1"/>
    <xf numFmtId="166" fontId="0" fillId="5" borderId="11" xfId="6" applyNumberFormat="1" applyFont="1" applyFill="1" applyBorder="1" applyAlignment="1">
      <alignment horizontal="center"/>
    </xf>
    <xf numFmtId="0" fontId="2" fillId="0" borderId="0" xfId="0" applyFont="1"/>
    <xf numFmtId="0" fontId="0" fillId="0" borderId="4" xfId="0" applyFont="1" applyFill="1" applyBorder="1"/>
    <xf numFmtId="164" fontId="0" fillId="0" borderId="5" xfId="6" applyFont="1" applyFill="1" applyBorder="1"/>
    <xf numFmtId="0" fontId="0" fillId="0" borderId="10" xfId="0" applyFont="1" applyFill="1" applyBorder="1"/>
    <xf numFmtId="0" fontId="0" fillId="0" borderId="10" xfId="0" applyBorder="1"/>
    <xf numFmtId="0" fontId="0" fillId="0" borderId="12" xfId="0" applyFill="1" applyBorder="1"/>
    <xf numFmtId="4" fontId="20" fillId="8" borderId="11" xfId="0" applyNumberFormat="1" applyFont="1" applyFill="1" applyBorder="1" applyAlignment="1">
      <alignment horizontal="center"/>
    </xf>
    <xf numFmtId="4" fontId="27" fillId="0" borderId="11" xfId="0" applyNumberFormat="1" applyFont="1" applyBorder="1" applyAlignment="1">
      <alignment horizontal="center"/>
    </xf>
    <xf numFmtId="4" fontId="27" fillId="5" borderId="11" xfId="0" applyNumberFormat="1" applyFont="1" applyFill="1" applyBorder="1" applyAlignment="1">
      <alignment horizontal="center"/>
    </xf>
    <xf numFmtId="4" fontId="27" fillId="0" borderId="13" xfId="0" applyNumberFormat="1" applyFont="1" applyBorder="1" applyAlignment="1">
      <alignment horizontal="center"/>
    </xf>
    <xf numFmtId="0" fontId="0" fillId="0" borderId="0" xfId="0" quotePrefix="1"/>
    <xf numFmtId="0" fontId="1" fillId="0" borderId="0" xfId="0" applyFont="1"/>
    <xf numFmtId="0" fontId="0" fillId="0" borderId="0" xfId="0" quotePrefix="1" applyAlignment="1">
      <alignment horizontal="right"/>
    </xf>
    <xf numFmtId="0" fontId="31" fillId="0" borderId="0" xfId="9"/>
    <xf numFmtId="0" fontId="31" fillId="0" borderId="7" xfId="9" applyBorder="1"/>
    <xf numFmtId="0" fontId="32" fillId="0" borderId="0" xfId="9" applyFont="1"/>
    <xf numFmtId="0" fontId="31" fillId="0" borderId="7" xfId="9" quotePrefix="1" applyBorder="1"/>
    <xf numFmtId="0" fontId="7" fillId="0" borderId="7" xfId="10" applyFont="1" applyFill="1" applyBorder="1" applyAlignment="1">
      <alignment horizontal="center"/>
    </xf>
    <xf numFmtId="1" fontId="31" fillId="0" borderId="7" xfId="9" quotePrefix="1" applyNumberFormat="1" applyBorder="1"/>
    <xf numFmtId="0" fontId="31" fillId="0" borderId="7" xfId="9" applyBorder="1" applyAlignment="1">
      <alignment horizontal="centerContinuous"/>
    </xf>
    <xf numFmtId="0" fontId="33" fillId="0" borderId="0" xfId="0" applyFont="1"/>
    <xf numFmtId="0" fontId="0" fillId="0" borderId="0" xfId="0" applyAlignment="1">
      <alignment horizontal="left" indent="1"/>
    </xf>
    <xf numFmtId="0" fontId="0" fillId="13" borderId="4" xfId="0" applyFont="1" applyFill="1" applyBorder="1"/>
    <xf numFmtId="164" fontId="0" fillId="13" borderId="5" xfId="6" applyFont="1" applyFill="1" applyBorder="1"/>
    <xf numFmtId="0" fontId="19" fillId="4" borderId="8" xfId="0" applyFont="1" applyFill="1" applyBorder="1" applyAlignment="1">
      <alignment horizontal="left" indent="1"/>
    </xf>
    <xf numFmtId="0" fontId="0" fillId="5" borderId="10" xfId="0" applyFill="1" applyBorder="1" applyAlignment="1">
      <alignment horizontal="left" indent="1"/>
    </xf>
    <xf numFmtId="0" fontId="0" fillId="5" borderId="10" xfId="0" applyFill="1" applyBorder="1" applyAlignment="1">
      <alignment horizontal="center"/>
    </xf>
    <xf numFmtId="0" fontId="34" fillId="0" borderId="0" xfId="0" applyFont="1" applyAlignment="1">
      <alignment horizontal="center"/>
    </xf>
    <xf numFmtId="0" fontId="9" fillId="14" borderId="0" xfId="2" applyFont="1" applyFill="1" applyAlignment="1">
      <alignment horizontal="right" vertical="center"/>
    </xf>
    <xf numFmtId="0" fontId="29" fillId="14" borderId="0" xfId="2" applyFont="1" applyFill="1" applyAlignment="1">
      <alignment horizontal="right" vertical="center"/>
    </xf>
    <xf numFmtId="0" fontId="36" fillId="0" borderId="0" xfId="0" applyFont="1"/>
    <xf numFmtId="0" fontId="31" fillId="5" borderId="7" xfId="9" applyFont="1" applyFill="1" applyBorder="1"/>
    <xf numFmtId="0" fontId="31" fillId="0" borderId="7" xfId="9" applyFont="1" applyBorder="1"/>
    <xf numFmtId="0" fontId="37" fillId="9" borderId="7" xfId="8" applyFont="1" applyFill="1" applyBorder="1" applyAlignment="1">
      <alignment horizontal="center"/>
    </xf>
    <xf numFmtId="4" fontId="31" fillId="5" borderId="7" xfId="9" applyNumberFormat="1" applyFont="1" applyFill="1" applyBorder="1"/>
    <xf numFmtId="4" fontId="31" fillId="0" borderId="7" xfId="9" applyNumberFormat="1" applyFont="1" applyBorder="1"/>
    <xf numFmtId="0" fontId="31" fillId="0" borderId="0" xfId="9" applyAlignment="1">
      <alignment horizontal="left" indent="1"/>
    </xf>
    <xf numFmtId="0" fontId="38" fillId="0" borderId="0" xfId="9" applyFont="1"/>
    <xf numFmtId="0" fontId="40" fillId="0" borderId="0" xfId="9" applyFont="1"/>
    <xf numFmtId="0" fontId="41" fillId="0" borderId="0" xfId="9" applyFont="1"/>
    <xf numFmtId="0" fontId="42" fillId="9" borderId="7" xfId="8" applyFont="1" applyFill="1" applyBorder="1" applyAlignment="1">
      <alignment horizontal="center"/>
    </xf>
    <xf numFmtId="0" fontId="42" fillId="15" borderId="7" xfId="8" applyFont="1" applyFill="1" applyBorder="1" applyAlignment="1">
      <alignment horizontal="center"/>
    </xf>
    <xf numFmtId="0" fontId="42" fillId="9" borderId="0" xfId="9" applyFont="1" applyFill="1" applyAlignment="1">
      <alignment horizontal="centerContinuous"/>
    </xf>
    <xf numFmtId="0" fontId="31" fillId="0" borderId="7" xfId="9" applyBorder="1" applyAlignment="1">
      <alignment horizontal="center"/>
    </xf>
    <xf numFmtId="0" fontId="31" fillId="12" borderId="7" xfId="9" applyFill="1" applyBorder="1" applyAlignment="1">
      <alignment horizontal="center"/>
    </xf>
    <xf numFmtId="0" fontId="7" fillId="6" borderId="7" xfId="10" applyFont="1" applyFill="1" applyBorder="1" applyAlignment="1"/>
    <xf numFmtId="0" fontId="31" fillId="6" borderId="7" xfId="9" applyFill="1" applyBorder="1"/>
    <xf numFmtId="0" fontId="7" fillId="6" borderId="7" xfId="10" applyFont="1" applyFill="1" applyBorder="1" applyAlignment="1">
      <alignment horizontal="center"/>
    </xf>
    <xf numFmtId="0" fontId="0" fillId="0" borderId="0" xfId="0" applyNumberFormat="1"/>
    <xf numFmtId="0" fontId="22" fillId="14" borderId="0" xfId="2" applyFont="1" applyFill="1" applyAlignment="1">
      <alignment horizontal="left" vertical="center"/>
    </xf>
    <xf numFmtId="0" fontId="25" fillId="14" borderId="0" xfId="0" applyFont="1" applyFill="1" applyAlignment="1">
      <alignment horizontal="left"/>
    </xf>
    <xf numFmtId="0" fontId="43" fillId="0" borderId="0" xfId="11"/>
    <xf numFmtId="0" fontId="44" fillId="0" borderId="0" xfId="11" applyFont="1"/>
    <xf numFmtId="0" fontId="45" fillId="0" borderId="0" xfId="11" applyFont="1"/>
    <xf numFmtId="0" fontId="46" fillId="0" borderId="0" xfId="0" applyFont="1"/>
    <xf numFmtId="0" fontId="47" fillId="0" borderId="0" xfId="11" quotePrefix="1" applyFont="1"/>
    <xf numFmtId="0" fontId="4" fillId="13" borderId="0" xfId="2" applyFont="1" applyFill="1"/>
    <xf numFmtId="0" fontId="3" fillId="13" borderId="0" xfId="2" applyFill="1"/>
    <xf numFmtId="0" fontId="5" fillId="13" borderId="0" xfId="2" applyFont="1" applyFill="1"/>
    <xf numFmtId="0" fontId="8" fillId="13" borderId="0" xfId="2" applyFont="1" applyFill="1"/>
    <xf numFmtId="0" fontId="52" fillId="3" borderId="0" xfId="2" applyFont="1" applyFill="1" applyAlignment="1">
      <alignment horizontal="left" indent="1"/>
    </xf>
    <xf numFmtId="0" fontId="29" fillId="14" borderId="0" xfId="2" applyFont="1" applyFill="1" applyAlignment="1">
      <alignment horizontal="left" vertical="center"/>
    </xf>
    <xf numFmtId="0" fontId="21" fillId="0" borderId="14" xfId="0" applyFont="1" applyBorder="1" applyAlignment="1">
      <alignment horizontal="left" indent="1"/>
    </xf>
    <xf numFmtId="0" fontId="15" fillId="0" borderId="14" xfId="1" applyFont="1" applyBorder="1" applyAlignment="1">
      <alignment horizontal="left" indent="1"/>
    </xf>
    <xf numFmtId="0" fontId="0" fillId="0" borderId="14" xfId="0" applyBorder="1" applyAlignment="1">
      <alignment horizontal="left" indent="1"/>
    </xf>
    <xf numFmtId="0" fontId="54" fillId="0" borderId="0" xfId="2" applyFont="1"/>
    <xf numFmtId="0" fontId="55" fillId="0" borderId="0" xfId="0" applyFont="1"/>
    <xf numFmtId="0" fontId="56" fillId="0" borderId="0" xfId="0" applyFont="1"/>
    <xf numFmtId="0" fontId="57" fillId="0" borderId="0" xfId="7" applyFont="1" applyAlignment="1" applyProtection="1"/>
    <xf numFmtId="0" fontId="3" fillId="0" borderId="0" xfId="2" applyFont="1"/>
    <xf numFmtId="0" fontId="31" fillId="6" borderId="7" xfId="9" quotePrefix="1" applyFill="1" applyBorder="1"/>
    <xf numFmtId="17" fontId="25" fillId="14" borderId="0" xfId="0" quotePrefix="1" applyNumberFormat="1" applyFont="1" applyFill="1" applyAlignment="1">
      <alignment horizontal="left"/>
    </xf>
    <xf numFmtId="0" fontId="53" fillId="3" borderId="0" xfId="7" applyFont="1" applyFill="1" applyAlignment="1" applyProtection="1">
      <alignment horizontal="left"/>
    </xf>
    <xf numFmtId="0" fontId="16" fillId="3" borderId="0" xfId="5" applyFont="1" applyFill="1" applyBorder="1" applyAlignment="1">
      <alignment horizontal="center" vertical="center"/>
    </xf>
  </cellXfs>
  <cellStyles count="12">
    <cellStyle name="Čárka" xfId="6" builtinId="3"/>
    <cellStyle name="čárky 2" xfId="3" xr:uid="{00000000-0005-0000-0000-000001000000}"/>
    <cellStyle name="GreyOrWhite" xfId="8" xr:uid="{00000000-0005-0000-0000-000002000000}"/>
    <cellStyle name="Hypertextový odkaz" xfId="7" builtinId="8"/>
    <cellStyle name="Normální" xfId="0" builtinId="0"/>
    <cellStyle name="normální 2" xfId="2" xr:uid="{00000000-0005-0000-0000-000005000000}"/>
    <cellStyle name="normální 3" xfId="4" xr:uid="{00000000-0005-0000-0000-000006000000}"/>
    <cellStyle name="normální 4" xfId="5" xr:uid="{00000000-0005-0000-0000-000007000000}"/>
    <cellStyle name="normální 5" xfId="9" xr:uid="{00000000-0005-0000-0000-000008000000}"/>
    <cellStyle name="normální 6" xfId="11" xr:uid="{00000000-0005-0000-0000-000009000000}"/>
    <cellStyle name="Text upozornění" xfId="1" builtinId="11"/>
    <cellStyle name="Yellow" xfId="10" xr:uid="{00000000-0005-0000-0000-00000B000000}"/>
  </cellStyles>
  <dxfs count="3"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colors>
    <mruColors>
      <color rgb="FF333333"/>
      <color rgb="FF948B5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133349</xdr:colOff>
      <xdr:row>8</xdr:row>
      <xdr:rowOff>161925</xdr:rowOff>
    </xdr:from>
    <xdr:to>
      <xdr:col>11</xdr:col>
      <xdr:colOff>1238250</xdr:colOff>
      <xdr:row>12</xdr:row>
      <xdr:rowOff>161926</xdr:rowOff>
    </xdr:to>
    <xdr:grpSp>
      <xdr:nvGrpSpPr>
        <xdr:cNvPr id="3" name="Skupina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pSpPr/>
      </xdr:nvGrpSpPr>
      <xdr:grpSpPr>
        <a:xfrm flipH="1">
          <a:off x="7783829" y="1746885"/>
          <a:ext cx="2369821" cy="731521"/>
          <a:chOff x="8229600" y="4099560"/>
          <a:chExt cx="1844040" cy="830580"/>
        </a:xfrm>
      </xdr:grpSpPr>
      <xdr:sp macro="" textlink="">
        <xdr:nvSpPr>
          <xdr:cNvPr id="4" name="Pětiúhelník 3">
            <a:extLst>
              <a:ext uri="{FF2B5EF4-FFF2-40B4-BE49-F238E27FC236}">
                <a16:creationId xmlns:a16="http://schemas.microsoft.com/office/drawing/2014/main" id="{00000000-0008-0000-0300-000004000000}"/>
              </a:ext>
            </a:extLst>
          </xdr:cNvPr>
          <xdr:cNvSpPr/>
        </xdr:nvSpPr>
        <xdr:spPr>
          <a:xfrm rot="10800000">
            <a:off x="8229600" y="4099560"/>
            <a:ext cx="1844040" cy="830580"/>
          </a:xfrm>
          <a:prstGeom prst="homePlate">
            <a:avLst/>
          </a:prstGeom>
        </xdr:spPr>
        <xdr:style>
          <a:lnRef idx="3">
            <a:schemeClr val="lt1"/>
          </a:lnRef>
          <a:fillRef idx="1">
            <a:schemeClr val="dk1"/>
          </a:fillRef>
          <a:effectRef idx="1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marL="0" indent="0" algn="ctr"/>
            <a:endParaRPr lang="cs-CZ" sz="1100" b="1">
              <a:solidFill>
                <a:schemeClr val="lt1"/>
              </a:solidFill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5" name="TextovéPole 4">
            <a:extLst>
              <a:ext uri="{FF2B5EF4-FFF2-40B4-BE49-F238E27FC236}">
                <a16:creationId xmlns:a16="http://schemas.microsoft.com/office/drawing/2014/main" id="{00000000-0008-0000-0300-000005000000}"/>
              </a:ext>
            </a:extLst>
          </xdr:cNvPr>
          <xdr:cNvSpPr txBox="1"/>
        </xdr:nvSpPr>
        <xdr:spPr>
          <a:xfrm>
            <a:off x="8588741" y="4334351"/>
            <a:ext cx="1422742" cy="40890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1100" b="1">
                <a:solidFill>
                  <a:schemeClr val="bg1"/>
                </a:solidFill>
              </a:rPr>
              <a:t>SUMIF(</a:t>
            </a:r>
            <a:r>
              <a:rPr lang="cs-CZ" sz="1100" b="1">
                <a:ln>
                  <a:noFill/>
                </a:ln>
                <a:solidFill>
                  <a:srgbClr val="FF0000"/>
                </a:solidFill>
              </a:rPr>
              <a:t>arg_1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chemeClr val="tx2">
                    <a:lumMod val="60000"/>
                    <a:lumOff val="40000"/>
                  </a:schemeClr>
                </a:solidFill>
              </a:rPr>
              <a:t>arg_2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rgbClr val="FFC000"/>
                </a:solidFill>
              </a:rPr>
              <a:t>arg_3</a:t>
            </a:r>
            <a:r>
              <a:rPr lang="cs-CZ" sz="1100" b="1">
                <a:solidFill>
                  <a:schemeClr val="bg1"/>
                </a:solidFill>
              </a:rPr>
              <a:t>)</a:t>
            </a:r>
          </a:p>
        </xdr:txBody>
      </xdr:sp>
    </xdr:grpSp>
    <xdr:clientData/>
  </xdr:twoCellAnchor>
  <xdr:twoCellAnchor>
    <xdr:from>
      <xdr:col>11</xdr:col>
      <xdr:colOff>1257299</xdr:colOff>
      <xdr:row>8</xdr:row>
      <xdr:rowOff>109443</xdr:rowOff>
    </xdr:from>
    <xdr:to>
      <xdr:col>11</xdr:col>
      <xdr:colOff>1336719</xdr:colOff>
      <xdr:row>10</xdr:row>
      <xdr:rowOff>161925</xdr:rowOff>
    </xdr:to>
    <xdr:cxnSp macro="">
      <xdr:nvCxnSpPr>
        <xdr:cNvPr id="6" name="Pravoúhlá spojnice 17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CxnSpPr/>
      </xdr:nvCxnSpPr>
      <xdr:spPr>
        <a:xfrm flipV="1">
          <a:off x="9944099" y="1709643"/>
          <a:ext cx="79420" cy="433482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190500</xdr:colOff>
      <xdr:row>5</xdr:row>
      <xdr:rowOff>142875</xdr:rowOff>
    </xdr:from>
    <xdr:to>
      <xdr:col>1</xdr:col>
      <xdr:colOff>752475</xdr:colOff>
      <xdr:row>20</xdr:row>
      <xdr:rowOff>57150</xdr:rowOff>
    </xdr:to>
    <xdr:sp macro="" textlink="">
      <xdr:nvSpPr>
        <xdr:cNvPr id="10" name="Obdélník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190500" y="1333500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9</xdr:col>
      <xdr:colOff>762000</xdr:colOff>
      <xdr:row>6</xdr:row>
      <xdr:rowOff>180975</xdr:rowOff>
    </xdr:from>
    <xdr:to>
      <xdr:col>10</xdr:col>
      <xdr:colOff>742950</xdr:colOff>
      <xdr:row>8</xdr:row>
      <xdr:rowOff>38100</xdr:rowOff>
    </xdr:to>
    <xdr:sp macro="" textlink="">
      <xdr:nvSpPr>
        <xdr:cNvPr id="11" name="Obdélník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8220075" y="1562100"/>
          <a:ext cx="838200" cy="238125"/>
        </a:xfrm>
        <a:prstGeom prst="rect">
          <a:avLst/>
        </a:prstGeom>
        <a:noFill/>
        <a:ln>
          <a:solidFill>
            <a:srgbClr val="0070C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1190625</xdr:colOff>
      <xdr:row>5</xdr:row>
      <xdr:rowOff>133350</xdr:rowOff>
    </xdr:from>
    <xdr:to>
      <xdr:col>3</xdr:col>
      <xdr:colOff>742950</xdr:colOff>
      <xdr:row>20</xdr:row>
      <xdr:rowOff>47625</xdr:rowOff>
    </xdr:to>
    <xdr:sp macro="" textlink="">
      <xdr:nvSpPr>
        <xdr:cNvPr id="12" name="Obdélník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2276475" y="132397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133347</xdr:colOff>
      <xdr:row>9</xdr:row>
      <xdr:rowOff>19050</xdr:rowOff>
    </xdr:from>
    <xdr:to>
      <xdr:col>11</xdr:col>
      <xdr:colOff>1000122</xdr:colOff>
      <xdr:row>12</xdr:row>
      <xdr:rowOff>133350</xdr:rowOff>
    </xdr:to>
    <xdr:grpSp>
      <xdr:nvGrpSpPr>
        <xdr:cNvPr id="2" name="Skupina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pSpPr/>
      </xdr:nvGrpSpPr>
      <xdr:grpSpPr>
        <a:xfrm flipH="1">
          <a:off x="7783827" y="1786890"/>
          <a:ext cx="2398395" cy="662940"/>
          <a:chOff x="8229600" y="4099560"/>
          <a:chExt cx="1844040" cy="830580"/>
        </a:xfrm>
      </xdr:grpSpPr>
      <xdr:sp macro="" textlink="">
        <xdr:nvSpPr>
          <xdr:cNvPr id="3" name="Pětiúhelník 2">
            <a:extLst>
              <a:ext uri="{FF2B5EF4-FFF2-40B4-BE49-F238E27FC236}">
                <a16:creationId xmlns:a16="http://schemas.microsoft.com/office/drawing/2014/main" id="{00000000-0008-0000-0400-000003000000}"/>
              </a:ext>
            </a:extLst>
          </xdr:cNvPr>
          <xdr:cNvSpPr/>
        </xdr:nvSpPr>
        <xdr:spPr>
          <a:xfrm rot="10800000">
            <a:off x="8229600" y="4099560"/>
            <a:ext cx="1844040" cy="830580"/>
          </a:xfrm>
          <a:prstGeom prst="homePlate">
            <a:avLst/>
          </a:prstGeom>
        </xdr:spPr>
        <xdr:style>
          <a:lnRef idx="3">
            <a:schemeClr val="lt1"/>
          </a:lnRef>
          <a:fillRef idx="1">
            <a:schemeClr val="dk1"/>
          </a:fillRef>
          <a:effectRef idx="1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marL="0" indent="0" algn="ctr"/>
            <a:endParaRPr lang="cs-CZ" sz="1100" b="1">
              <a:solidFill>
                <a:schemeClr val="lt1"/>
              </a:solidFill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4" name="TextovéPole 3">
            <a:extLst>
              <a:ext uri="{FF2B5EF4-FFF2-40B4-BE49-F238E27FC236}">
                <a16:creationId xmlns:a16="http://schemas.microsoft.com/office/drawing/2014/main" id="{00000000-0008-0000-0400-000004000000}"/>
              </a:ext>
            </a:extLst>
          </xdr:cNvPr>
          <xdr:cNvSpPr txBox="1"/>
        </xdr:nvSpPr>
        <xdr:spPr>
          <a:xfrm>
            <a:off x="8581274" y="4351655"/>
            <a:ext cx="1422742" cy="47480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1100" b="1">
                <a:solidFill>
                  <a:schemeClr val="bg1"/>
                </a:solidFill>
              </a:rPr>
              <a:t>SUMIF(</a:t>
            </a:r>
            <a:r>
              <a:rPr lang="cs-CZ" sz="1100" b="1">
                <a:ln>
                  <a:noFill/>
                </a:ln>
                <a:solidFill>
                  <a:srgbClr val="FF0000"/>
                </a:solidFill>
              </a:rPr>
              <a:t>arg_1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chemeClr val="tx2">
                    <a:lumMod val="60000"/>
                    <a:lumOff val="40000"/>
                  </a:schemeClr>
                </a:solidFill>
              </a:rPr>
              <a:t>arg_2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rgbClr val="FFC000"/>
                </a:solidFill>
              </a:rPr>
              <a:t>arg_3</a:t>
            </a:r>
            <a:r>
              <a:rPr lang="cs-CZ" sz="1100" b="1">
                <a:solidFill>
                  <a:schemeClr val="bg1"/>
                </a:solidFill>
              </a:rPr>
              <a:t>)</a:t>
            </a:r>
          </a:p>
        </xdr:txBody>
      </xdr:sp>
    </xdr:grpSp>
    <xdr:clientData/>
  </xdr:twoCellAnchor>
  <xdr:twoCellAnchor>
    <xdr:from>
      <xdr:col>11</xdr:col>
      <xdr:colOff>1000122</xdr:colOff>
      <xdr:row>8</xdr:row>
      <xdr:rowOff>52293</xdr:rowOff>
    </xdr:from>
    <xdr:to>
      <xdr:col>11</xdr:col>
      <xdr:colOff>1136694</xdr:colOff>
      <xdr:row>10</xdr:row>
      <xdr:rowOff>171450</xdr:rowOff>
    </xdr:to>
    <xdr:cxnSp macro="">
      <xdr:nvCxnSpPr>
        <xdr:cNvPr id="5" name="Pravoúhlá spojnice 17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CxnSpPr>
          <a:stCxn id="3" idx="3"/>
        </xdr:cNvCxnSpPr>
      </xdr:nvCxnSpPr>
      <xdr:spPr>
        <a:xfrm flipV="1">
          <a:off x="9944097" y="1652493"/>
          <a:ext cx="136572" cy="500157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190500</xdr:colOff>
      <xdr:row>5</xdr:row>
      <xdr:rowOff>142875</xdr:rowOff>
    </xdr:from>
    <xdr:to>
      <xdr:col>1</xdr:col>
      <xdr:colOff>752475</xdr:colOff>
      <xdr:row>20</xdr:row>
      <xdr:rowOff>57150</xdr:rowOff>
    </xdr:to>
    <xdr:sp macro="" textlink="">
      <xdr:nvSpPr>
        <xdr:cNvPr id="7" name="Obdélník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190500" y="1333500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1190625</xdr:colOff>
      <xdr:row>5</xdr:row>
      <xdr:rowOff>133350</xdr:rowOff>
    </xdr:from>
    <xdr:to>
      <xdr:col>3</xdr:col>
      <xdr:colOff>742950</xdr:colOff>
      <xdr:row>20</xdr:row>
      <xdr:rowOff>47625</xdr:rowOff>
    </xdr:to>
    <xdr:sp macro="" textlink="">
      <xdr:nvSpPr>
        <xdr:cNvPr id="9" name="Obdélník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2276475" y="132397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257174</xdr:colOff>
      <xdr:row>14</xdr:row>
      <xdr:rowOff>48218</xdr:rowOff>
    </xdr:from>
    <xdr:to>
      <xdr:col>12</xdr:col>
      <xdr:colOff>113509</xdr:colOff>
      <xdr:row>18</xdr:row>
      <xdr:rowOff>47626</xdr:rowOff>
    </xdr:to>
    <xdr:grpSp>
      <xdr:nvGrpSpPr>
        <xdr:cNvPr id="2" name="Skupina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pSpPr/>
      </xdr:nvGrpSpPr>
      <xdr:grpSpPr>
        <a:xfrm flipH="1">
          <a:off x="7907654" y="2730458"/>
          <a:ext cx="3056735" cy="730928"/>
          <a:chOff x="8229601" y="4099560"/>
          <a:chExt cx="2394462" cy="830580"/>
        </a:xfrm>
      </xdr:grpSpPr>
      <xdr:sp macro="" textlink="">
        <xdr:nvSpPr>
          <xdr:cNvPr id="3" name="Pětiúhelník 2">
            <a:extLst>
              <a:ext uri="{FF2B5EF4-FFF2-40B4-BE49-F238E27FC236}">
                <a16:creationId xmlns:a16="http://schemas.microsoft.com/office/drawing/2014/main" id="{00000000-0008-0000-0500-000003000000}"/>
              </a:ext>
            </a:extLst>
          </xdr:cNvPr>
          <xdr:cNvSpPr/>
        </xdr:nvSpPr>
        <xdr:spPr>
          <a:xfrm rot="10800000">
            <a:off x="8229601" y="4099560"/>
            <a:ext cx="2394462" cy="830580"/>
          </a:xfrm>
          <a:prstGeom prst="homePlate">
            <a:avLst/>
          </a:prstGeom>
        </xdr:spPr>
        <xdr:style>
          <a:lnRef idx="3">
            <a:schemeClr val="lt1"/>
          </a:lnRef>
          <a:fillRef idx="1">
            <a:schemeClr val="dk1"/>
          </a:fillRef>
          <a:effectRef idx="1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marL="0" indent="0" algn="ctr"/>
            <a:endParaRPr lang="cs-CZ" sz="1100" b="1">
              <a:solidFill>
                <a:schemeClr val="lt1"/>
              </a:solidFill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4" name="TextovéPole 3">
            <a:extLst>
              <a:ext uri="{FF2B5EF4-FFF2-40B4-BE49-F238E27FC236}">
                <a16:creationId xmlns:a16="http://schemas.microsoft.com/office/drawing/2014/main" id="{00000000-0008-0000-0500-000004000000}"/>
              </a:ext>
            </a:extLst>
          </xdr:cNvPr>
          <xdr:cNvSpPr txBox="1"/>
        </xdr:nvSpPr>
        <xdr:spPr>
          <a:xfrm>
            <a:off x="8484606" y="4348280"/>
            <a:ext cx="2005569" cy="37779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1100" b="1">
                <a:solidFill>
                  <a:schemeClr val="bg1"/>
                </a:solidFill>
              </a:rPr>
              <a:t>SUMIF</a:t>
            </a:r>
            <a:r>
              <a:rPr lang="cs-CZ" sz="1100" b="1">
                <a:ln>
                  <a:noFill/>
                </a:ln>
                <a:solidFill>
                  <a:srgbClr val="FF0000"/>
                </a:solidFill>
              </a:rPr>
              <a:t>($B$7:$B$21</a:t>
            </a:r>
            <a:r>
              <a:rPr lang="cs-CZ" sz="1100" b="1">
                <a:solidFill>
                  <a:schemeClr val="bg1"/>
                </a:solidFill>
              </a:rPr>
              <a:t>; K9; </a:t>
            </a:r>
            <a:r>
              <a:rPr lang="cs-CZ" sz="1100" b="1">
                <a:solidFill>
                  <a:srgbClr val="FFC000"/>
                </a:solidFill>
              </a:rPr>
              <a:t>$D$7:$D$21</a:t>
            </a:r>
            <a:r>
              <a:rPr lang="cs-CZ" sz="1100" b="1">
                <a:solidFill>
                  <a:schemeClr val="bg1"/>
                </a:solidFill>
              </a:rPr>
              <a:t>))</a:t>
            </a:r>
          </a:p>
        </xdr:txBody>
      </xdr:sp>
    </xdr:grpSp>
    <xdr:clientData/>
  </xdr:twoCellAnchor>
  <xdr:twoCellAnchor>
    <xdr:from>
      <xdr:col>12</xdr:col>
      <xdr:colOff>113509</xdr:colOff>
      <xdr:row>7</xdr:row>
      <xdr:rowOff>28575</xdr:rowOff>
    </xdr:from>
    <xdr:to>
      <xdr:col>12</xdr:col>
      <xdr:colOff>171450</xdr:colOff>
      <xdr:row>16</xdr:row>
      <xdr:rowOff>47922</xdr:rowOff>
    </xdr:to>
    <xdr:cxnSp macro="">
      <xdr:nvCxnSpPr>
        <xdr:cNvPr id="5" name="Pravoúhlá spojnice 17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CxnSpPr>
          <a:stCxn id="3" idx="3"/>
        </xdr:cNvCxnSpPr>
      </xdr:nvCxnSpPr>
      <xdr:spPr>
        <a:xfrm flipV="1">
          <a:off x="10676734" y="1438275"/>
          <a:ext cx="57941" cy="1733847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190500</xdr:colOff>
      <xdr:row>5</xdr:row>
      <xdr:rowOff>142875</xdr:rowOff>
    </xdr:from>
    <xdr:to>
      <xdr:col>1</xdr:col>
      <xdr:colOff>752475</xdr:colOff>
      <xdr:row>20</xdr:row>
      <xdr:rowOff>57150</xdr:rowOff>
    </xdr:to>
    <xdr:sp macro="" textlink="">
      <xdr:nvSpPr>
        <xdr:cNvPr id="7" name="Obdélník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190500" y="1171575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1190625</xdr:colOff>
      <xdr:row>5</xdr:row>
      <xdr:rowOff>142875</xdr:rowOff>
    </xdr:from>
    <xdr:to>
      <xdr:col>3</xdr:col>
      <xdr:colOff>742950</xdr:colOff>
      <xdr:row>20</xdr:row>
      <xdr:rowOff>47625</xdr:rowOff>
    </xdr:to>
    <xdr:sp macro="" textlink="">
      <xdr:nvSpPr>
        <xdr:cNvPr id="9" name="Obdélník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2276475" y="1171575"/>
          <a:ext cx="838200" cy="2762250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9</xdr:row>
      <xdr:rowOff>0</xdr:rowOff>
    </xdr:from>
    <xdr:to>
      <xdr:col>5</xdr:col>
      <xdr:colOff>19050</xdr:colOff>
      <xdr:row>16</xdr:row>
      <xdr:rowOff>133350</xdr:rowOff>
    </xdr:to>
    <xdr:pic>
      <xdr:nvPicPr>
        <xdr:cNvPr id="5121" name="Picture 1">
          <a:extLst>
            <a:ext uri="{FF2B5EF4-FFF2-40B4-BE49-F238E27FC236}">
              <a16:creationId xmlns:a16="http://schemas.microsoft.com/office/drawing/2014/main" id="{00000000-0008-0000-0600-00000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52525" y="1809750"/>
          <a:ext cx="2371725" cy="14668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533400</xdr:colOff>
      <xdr:row>20</xdr:row>
      <xdr:rowOff>152400</xdr:rowOff>
    </xdr:from>
    <xdr:to>
      <xdr:col>5</xdr:col>
      <xdr:colOff>9525</xdr:colOff>
      <xdr:row>28</xdr:row>
      <xdr:rowOff>95250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00" y="4457700"/>
          <a:ext cx="2371725" cy="14668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257174</xdr:colOff>
      <xdr:row>14</xdr:row>
      <xdr:rowOff>48218</xdr:rowOff>
    </xdr:from>
    <xdr:to>
      <xdr:col>12</xdr:col>
      <xdr:colOff>113509</xdr:colOff>
      <xdr:row>18</xdr:row>
      <xdr:rowOff>47626</xdr:rowOff>
    </xdr:to>
    <xdr:grpSp>
      <xdr:nvGrpSpPr>
        <xdr:cNvPr id="2" name="Skupina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pSpPr/>
      </xdr:nvGrpSpPr>
      <xdr:grpSpPr>
        <a:xfrm flipH="1">
          <a:off x="7907654" y="2730458"/>
          <a:ext cx="3056735" cy="730928"/>
          <a:chOff x="8229601" y="4099560"/>
          <a:chExt cx="2394462" cy="830580"/>
        </a:xfrm>
      </xdr:grpSpPr>
      <xdr:sp macro="" textlink="">
        <xdr:nvSpPr>
          <xdr:cNvPr id="3" name="Pětiúhelník 2">
            <a:extLst>
              <a:ext uri="{FF2B5EF4-FFF2-40B4-BE49-F238E27FC236}">
                <a16:creationId xmlns:a16="http://schemas.microsoft.com/office/drawing/2014/main" id="{00000000-0008-0000-0700-000003000000}"/>
              </a:ext>
            </a:extLst>
          </xdr:cNvPr>
          <xdr:cNvSpPr/>
        </xdr:nvSpPr>
        <xdr:spPr>
          <a:xfrm rot="10800000">
            <a:off x="8229601" y="4099560"/>
            <a:ext cx="2394462" cy="830580"/>
          </a:xfrm>
          <a:prstGeom prst="homePlate">
            <a:avLst/>
          </a:prstGeom>
        </xdr:spPr>
        <xdr:style>
          <a:lnRef idx="3">
            <a:schemeClr val="lt1"/>
          </a:lnRef>
          <a:fillRef idx="1">
            <a:schemeClr val="dk1"/>
          </a:fillRef>
          <a:effectRef idx="1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marL="0" indent="0" algn="ctr"/>
            <a:endParaRPr lang="cs-CZ" sz="1100" b="1">
              <a:solidFill>
                <a:schemeClr val="lt1"/>
              </a:solidFill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4" name="TextovéPole 3">
            <a:extLst>
              <a:ext uri="{FF2B5EF4-FFF2-40B4-BE49-F238E27FC236}">
                <a16:creationId xmlns:a16="http://schemas.microsoft.com/office/drawing/2014/main" id="{00000000-0008-0000-0700-000004000000}"/>
              </a:ext>
            </a:extLst>
          </xdr:cNvPr>
          <xdr:cNvSpPr txBox="1"/>
        </xdr:nvSpPr>
        <xdr:spPr>
          <a:xfrm>
            <a:off x="8484606" y="4348280"/>
            <a:ext cx="2005569" cy="37779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1100" b="1">
                <a:solidFill>
                  <a:schemeClr val="bg1"/>
                </a:solidFill>
              </a:rPr>
              <a:t>SUMIF</a:t>
            </a:r>
            <a:r>
              <a:rPr lang="cs-CZ" sz="1100" b="1">
                <a:ln>
                  <a:noFill/>
                </a:ln>
                <a:solidFill>
                  <a:srgbClr val="FF0000"/>
                </a:solidFill>
              </a:rPr>
              <a:t>($B$7:$B$21</a:t>
            </a:r>
            <a:r>
              <a:rPr lang="cs-CZ" sz="1100" b="1">
                <a:solidFill>
                  <a:schemeClr val="bg1"/>
                </a:solidFill>
              </a:rPr>
              <a:t>; K9; </a:t>
            </a:r>
            <a:r>
              <a:rPr lang="cs-CZ" sz="1100" b="1">
                <a:solidFill>
                  <a:srgbClr val="FFC000"/>
                </a:solidFill>
              </a:rPr>
              <a:t>$D$7</a:t>
            </a:r>
            <a:r>
              <a:rPr lang="cs-CZ" sz="1100" b="1">
                <a:solidFill>
                  <a:schemeClr val="bg1"/>
                </a:solidFill>
              </a:rPr>
              <a:t>))</a:t>
            </a:r>
          </a:p>
        </xdr:txBody>
      </xdr:sp>
    </xdr:grpSp>
    <xdr:clientData/>
  </xdr:twoCellAnchor>
  <xdr:twoCellAnchor>
    <xdr:from>
      <xdr:col>12</xdr:col>
      <xdr:colOff>113509</xdr:colOff>
      <xdr:row>7</xdr:row>
      <xdr:rowOff>28575</xdr:rowOff>
    </xdr:from>
    <xdr:to>
      <xdr:col>12</xdr:col>
      <xdr:colOff>171450</xdr:colOff>
      <xdr:row>16</xdr:row>
      <xdr:rowOff>47922</xdr:rowOff>
    </xdr:to>
    <xdr:cxnSp macro="">
      <xdr:nvCxnSpPr>
        <xdr:cNvPr id="5" name="Pravoúhlá spojnice 17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CxnSpPr>
          <a:stCxn id="3" idx="3"/>
        </xdr:cNvCxnSpPr>
      </xdr:nvCxnSpPr>
      <xdr:spPr>
        <a:xfrm flipV="1">
          <a:off x="10676734" y="1438275"/>
          <a:ext cx="57941" cy="1733847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190500</xdr:colOff>
      <xdr:row>5</xdr:row>
      <xdr:rowOff>142875</xdr:rowOff>
    </xdr:from>
    <xdr:to>
      <xdr:col>1</xdr:col>
      <xdr:colOff>752475</xdr:colOff>
      <xdr:row>20</xdr:row>
      <xdr:rowOff>57150</xdr:rowOff>
    </xdr:to>
    <xdr:sp macro="" textlink="">
      <xdr:nvSpPr>
        <xdr:cNvPr id="6" name="Obdélník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190500" y="1171575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1190625</xdr:colOff>
      <xdr:row>5</xdr:row>
      <xdr:rowOff>133351</xdr:rowOff>
    </xdr:from>
    <xdr:to>
      <xdr:col>3</xdr:col>
      <xdr:colOff>742950</xdr:colOff>
      <xdr:row>7</xdr:row>
      <xdr:rowOff>38101</xdr:rowOff>
    </xdr:to>
    <xdr:sp macro="" textlink="">
      <xdr:nvSpPr>
        <xdr:cNvPr id="7" name="Obdélník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2276475" y="1162051"/>
          <a:ext cx="838200" cy="285750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5</xdr:row>
      <xdr:rowOff>123825</xdr:rowOff>
    </xdr:from>
    <xdr:to>
      <xdr:col>1</xdr:col>
      <xdr:colOff>752475</xdr:colOff>
      <xdr:row>20</xdr:row>
      <xdr:rowOff>38100</xdr:rowOff>
    </xdr:to>
    <xdr:sp macro="" textlink="">
      <xdr:nvSpPr>
        <xdr:cNvPr id="6" name="Obdélník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190500" y="1152525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1133475</xdr:colOff>
      <xdr:row>5</xdr:row>
      <xdr:rowOff>123825</xdr:rowOff>
    </xdr:from>
    <xdr:to>
      <xdr:col>3</xdr:col>
      <xdr:colOff>685800</xdr:colOff>
      <xdr:row>20</xdr:row>
      <xdr:rowOff>38100</xdr:rowOff>
    </xdr:to>
    <xdr:sp macro="" textlink="">
      <xdr:nvSpPr>
        <xdr:cNvPr id="7" name="Obdélník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2219325" y="115252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  <xdr:twoCellAnchor>
    <xdr:from>
      <xdr:col>3</xdr:col>
      <xdr:colOff>752475</xdr:colOff>
      <xdr:row>5</xdr:row>
      <xdr:rowOff>123825</xdr:rowOff>
    </xdr:from>
    <xdr:to>
      <xdr:col>4</xdr:col>
      <xdr:colOff>742950</xdr:colOff>
      <xdr:row>20</xdr:row>
      <xdr:rowOff>38100</xdr:rowOff>
    </xdr:to>
    <xdr:sp macro="" textlink="">
      <xdr:nvSpPr>
        <xdr:cNvPr id="8" name="Obdélník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/>
      </xdr:nvSpPr>
      <xdr:spPr>
        <a:xfrm>
          <a:off x="3124200" y="115252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  <xdr:twoCellAnchor>
    <xdr:from>
      <xdr:col>4</xdr:col>
      <xdr:colOff>819150</xdr:colOff>
      <xdr:row>5</xdr:row>
      <xdr:rowOff>123825</xdr:rowOff>
    </xdr:from>
    <xdr:to>
      <xdr:col>5</xdr:col>
      <xdr:colOff>809625</xdr:colOff>
      <xdr:row>20</xdr:row>
      <xdr:rowOff>38100</xdr:rowOff>
    </xdr:to>
    <xdr:sp macro="" textlink="">
      <xdr:nvSpPr>
        <xdr:cNvPr id="9" name="Obdélník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/>
      </xdr:nvSpPr>
      <xdr:spPr>
        <a:xfrm>
          <a:off x="4038600" y="115252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  <xdr:twoCellAnchor>
    <xdr:from>
      <xdr:col>5</xdr:col>
      <xdr:colOff>9526</xdr:colOff>
      <xdr:row>20</xdr:row>
      <xdr:rowOff>104775</xdr:rowOff>
    </xdr:from>
    <xdr:to>
      <xdr:col>7</xdr:col>
      <xdr:colOff>447676</xdr:colOff>
      <xdr:row>24</xdr:row>
      <xdr:rowOff>19051</xdr:rowOff>
    </xdr:to>
    <xdr:grpSp>
      <xdr:nvGrpSpPr>
        <xdr:cNvPr id="12" name="Skupina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GrpSpPr/>
      </xdr:nvGrpSpPr>
      <xdr:grpSpPr>
        <a:xfrm>
          <a:off x="4185286" y="3884295"/>
          <a:ext cx="2175510" cy="661036"/>
          <a:chOff x="4305300" y="3990975"/>
          <a:chExt cx="2028825" cy="676276"/>
        </a:xfrm>
      </xdr:grpSpPr>
      <xdr:sp macro="" textlink="">
        <xdr:nvSpPr>
          <xdr:cNvPr id="10" name="Popisek se šipkou nahoru 9">
            <a:extLst>
              <a:ext uri="{FF2B5EF4-FFF2-40B4-BE49-F238E27FC236}">
                <a16:creationId xmlns:a16="http://schemas.microsoft.com/office/drawing/2014/main" id="{00000000-0008-0000-0800-00000A000000}"/>
              </a:ext>
            </a:extLst>
          </xdr:cNvPr>
          <xdr:cNvSpPr/>
        </xdr:nvSpPr>
        <xdr:spPr>
          <a:xfrm>
            <a:off x="4305300" y="4295775"/>
            <a:ext cx="2028825" cy="371476"/>
          </a:xfrm>
          <a:prstGeom prst="upArrowCallout">
            <a:avLst/>
          </a:prstGeom>
          <a:noFill/>
          <a:ln>
            <a:solidFill>
              <a:srgbClr val="FFC000"/>
            </a:solidFill>
          </a:ln>
          <a:effectLst>
            <a:outerShdw blurRad="50800" dist="38100" dir="2700000" algn="tl" rotWithShape="0">
              <a:prstClr val="black">
                <a:alpha val="40000"/>
              </a:prst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lang="cs-CZ" sz="1100"/>
          </a:p>
        </xdr:txBody>
      </xdr:sp>
      <xdr:sp macro="" textlink="">
        <xdr:nvSpPr>
          <xdr:cNvPr id="11" name="Obdélník 10">
            <a:extLst>
              <a:ext uri="{FF2B5EF4-FFF2-40B4-BE49-F238E27FC236}">
                <a16:creationId xmlns:a16="http://schemas.microsoft.com/office/drawing/2014/main" id="{00000000-0008-0000-0800-00000B000000}"/>
              </a:ext>
            </a:extLst>
          </xdr:cNvPr>
          <xdr:cNvSpPr/>
        </xdr:nvSpPr>
        <xdr:spPr>
          <a:xfrm>
            <a:off x="4953000" y="3990975"/>
            <a:ext cx="723900" cy="276225"/>
          </a:xfrm>
          <a:prstGeom prst="rect">
            <a:avLst/>
          </a:prstGeom>
          <a:solidFill>
            <a:schemeClr val="tx1"/>
          </a:solidFill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r>
              <a:rPr lang="cs-CZ" sz="1100">
                <a:solidFill>
                  <a:srgbClr val="FFC000"/>
                </a:solidFill>
              </a:rPr>
              <a:t>leden</a:t>
            </a:r>
          </a:p>
        </xdr:txBody>
      </xdr:sp>
    </xdr:grpSp>
    <xdr:clientData/>
  </xdr:twoCellAnchor>
  <xdr:twoCellAnchor>
    <xdr:from>
      <xdr:col>10</xdr:col>
      <xdr:colOff>142875</xdr:colOff>
      <xdr:row>22</xdr:row>
      <xdr:rowOff>180974</xdr:rowOff>
    </xdr:from>
    <xdr:to>
      <xdr:col>12</xdr:col>
      <xdr:colOff>47625</xdr:colOff>
      <xdr:row>26</xdr:row>
      <xdr:rowOff>95250</xdr:rowOff>
    </xdr:to>
    <xdr:grpSp>
      <xdr:nvGrpSpPr>
        <xdr:cNvPr id="13" name="Skupina 12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pSpPr/>
      </xdr:nvGrpSpPr>
      <xdr:grpSpPr>
        <a:xfrm flipV="1">
          <a:off x="8677275" y="4326254"/>
          <a:ext cx="2221230" cy="661036"/>
          <a:chOff x="4305300" y="3990975"/>
          <a:chExt cx="2028825" cy="676276"/>
        </a:xfrm>
      </xdr:grpSpPr>
      <xdr:sp macro="" textlink="">
        <xdr:nvSpPr>
          <xdr:cNvPr id="14" name="Popisek se šipkou nahoru 13">
            <a:extLst>
              <a:ext uri="{FF2B5EF4-FFF2-40B4-BE49-F238E27FC236}">
                <a16:creationId xmlns:a16="http://schemas.microsoft.com/office/drawing/2014/main" id="{00000000-0008-0000-0800-00000E000000}"/>
              </a:ext>
            </a:extLst>
          </xdr:cNvPr>
          <xdr:cNvSpPr/>
        </xdr:nvSpPr>
        <xdr:spPr>
          <a:xfrm>
            <a:off x="4305300" y="4295775"/>
            <a:ext cx="2028825" cy="371476"/>
          </a:xfrm>
          <a:prstGeom prst="upArrowCallout">
            <a:avLst/>
          </a:prstGeom>
          <a:noFill/>
          <a:ln>
            <a:solidFill>
              <a:srgbClr val="FFC000"/>
            </a:solidFill>
          </a:ln>
          <a:effectLst>
            <a:outerShdw blurRad="50800" dist="38100" dir="2700000" algn="tl" rotWithShape="0">
              <a:prstClr val="black">
                <a:alpha val="40000"/>
              </a:prst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lang="cs-CZ" sz="1100"/>
          </a:p>
        </xdr:txBody>
      </xdr:sp>
      <xdr:sp macro="" textlink="">
        <xdr:nvSpPr>
          <xdr:cNvPr id="15" name="Obdélník 14">
            <a:extLst>
              <a:ext uri="{FF2B5EF4-FFF2-40B4-BE49-F238E27FC236}">
                <a16:creationId xmlns:a16="http://schemas.microsoft.com/office/drawing/2014/main" id="{00000000-0008-0000-0800-00000F000000}"/>
              </a:ext>
            </a:extLst>
          </xdr:cNvPr>
          <xdr:cNvSpPr/>
        </xdr:nvSpPr>
        <xdr:spPr>
          <a:xfrm flipV="1">
            <a:off x="4953000" y="3990975"/>
            <a:ext cx="723900" cy="276225"/>
          </a:xfrm>
          <a:prstGeom prst="rect">
            <a:avLst/>
          </a:prstGeom>
          <a:solidFill>
            <a:schemeClr val="tx1"/>
          </a:solidFill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r>
              <a:rPr lang="cs-CZ" sz="1100">
                <a:solidFill>
                  <a:srgbClr val="FFC000"/>
                </a:solidFill>
              </a:rPr>
              <a:t>březen</a:t>
            </a:r>
          </a:p>
        </xdr:txBody>
      </xdr:sp>
    </xdr:grpSp>
    <xdr:clientData/>
  </xdr:twoCellAnchor>
  <xdr:twoCellAnchor>
    <xdr:from>
      <xdr:col>7</xdr:col>
      <xdr:colOff>514350</xdr:colOff>
      <xdr:row>20</xdr:row>
      <xdr:rowOff>114300</xdr:rowOff>
    </xdr:from>
    <xdr:to>
      <xdr:col>10</xdr:col>
      <xdr:colOff>85725</xdr:colOff>
      <xdr:row>24</xdr:row>
      <xdr:rowOff>28576</xdr:rowOff>
    </xdr:to>
    <xdr:grpSp>
      <xdr:nvGrpSpPr>
        <xdr:cNvPr id="16" name="Skupina 15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GrpSpPr/>
      </xdr:nvGrpSpPr>
      <xdr:grpSpPr>
        <a:xfrm>
          <a:off x="6427470" y="3893820"/>
          <a:ext cx="2192655" cy="661036"/>
          <a:chOff x="4305300" y="3990975"/>
          <a:chExt cx="2028825" cy="676276"/>
        </a:xfrm>
      </xdr:grpSpPr>
      <xdr:sp macro="" textlink="">
        <xdr:nvSpPr>
          <xdr:cNvPr id="17" name="Popisek se šipkou nahoru 16">
            <a:extLst>
              <a:ext uri="{FF2B5EF4-FFF2-40B4-BE49-F238E27FC236}">
                <a16:creationId xmlns:a16="http://schemas.microsoft.com/office/drawing/2014/main" id="{00000000-0008-0000-0800-000011000000}"/>
              </a:ext>
            </a:extLst>
          </xdr:cNvPr>
          <xdr:cNvSpPr/>
        </xdr:nvSpPr>
        <xdr:spPr>
          <a:xfrm>
            <a:off x="4305300" y="4295775"/>
            <a:ext cx="2028825" cy="371476"/>
          </a:xfrm>
          <a:prstGeom prst="upArrowCallout">
            <a:avLst/>
          </a:prstGeom>
          <a:noFill/>
          <a:ln>
            <a:solidFill>
              <a:srgbClr val="FFC000"/>
            </a:solidFill>
          </a:ln>
          <a:effectLst>
            <a:outerShdw blurRad="50800" dist="38100" dir="2700000" algn="tl" rotWithShape="0">
              <a:prstClr val="black">
                <a:alpha val="40000"/>
              </a:prst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lang="cs-CZ" sz="1100"/>
          </a:p>
        </xdr:txBody>
      </xdr:sp>
      <xdr:sp macro="" textlink="">
        <xdr:nvSpPr>
          <xdr:cNvPr id="18" name="Obdélník 17">
            <a:extLst>
              <a:ext uri="{FF2B5EF4-FFF2-40B4-BE49-F238E27FC236}">
                <a16:creationId xmlns:a16="http://schemas.microsoft.com/office/drawing/2014/main" id="{00000000-0008-0000-0800-000012000000}"/>
              </a:ext>
            </a:extLst>
          </xdr:cNvPr>
          <xdr:cNvSpPr/>
        </xdr:nvSpPr>
        <xdr:spPr>
          <a:xfrm>
            <a:off x="4953000" y="3990975"/>
            <a:ext cx="723900" cy="276225"/>
          </a:xfrm>
          <a:prstGeom prst="rect">
            <a:avLst/>
          </a:prstGeom>
          <a:solidFill>
            <a:schemeClr val="tx1"/>
          </a:solidFill>
          <a:ln>
            <a:solidFill>
              <a:srgbClr val="FFC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r>
              <a:rPr lang="cs-CZ" sz="1100">
                <a:solidFill>
                  <a:srgbClr val="FFC000"/>
                </a:solidFill>
              </a:rPr>
              <a:t>únor</a:t>
            </a:r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5</xdr:row>
      <xdr:rowOff>123825</xdr:rowOff>
    </xdr:from>
    <xdr:to>
      <xdr:col>1</xdr:col>
      <xdr:colOff>752475</xdr:colOff>
      <xdr:row>20</xdr:row>
      <xdr:rowOff>38100</xdr:rowOff>
    </xdr:to>
    <xdr:sp macro="" textlink="">
      <xdr:nvSpPr>
        <xdr:cNvPr id="2" name="Obdélník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/>
      </xdr:nvSpPr>
      <xdr:spPr>
        <a:xfrm>
          <a:off x="190500" y="1152525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1133475</xdr:colOff>
      <xdr:row>5</xdr:row>
      <xdr:rowOff>123825</xdr:rowOff>
    </xdr:from>
    <xdr:to>
      <xdr:col>3</xdr:col>
      <xdr:colOff>685800</xdr:colOff>
      <xdr:row>20</xdr:row>
      <xdr:rowOff>38100</xdr:rowOff>
    </xdr:to>
    <xdr:sp macro="" textlink="">
      <xdr:nvSpPr>
        <xdr:cNvPr id="3" name="Obdélník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/>
      </xdr:nvSpPr>
      <xdr:spPr>
        <a:xfrm>
          <a:off x="2219325" y="115252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  <xdr:twoCellAnchor>
    <xdr:from>
      <xdr:col>3</xdr:col>
      <xdr:colOff>752475</xdr:colOff>
      <xdr:row>5</xdr:row>
      <xdr:rowOff>123825</xdr:rowOff>
    </xdr:from>
    <xdr:to>
      <xdr:col>4</xdr:col>
      <xdr:colOff>742950</xdr:colOff>
      <xdr:row>20</xdr:row>
      <xdr:rowOff>38100</xdr:rowOff>
    </xdr:to>
    <xdr:sp macro="" textlink="">
      <xdr:nvSpPr>
        <xdr:cNvPr id="4" name="Obdélník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/>
      </xdr:nvSpPr>
      <xdr:spPr>
        <a:xfrm>
          <a:off x="3124200" y="115252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  <xdr:twoCellAnchor>
    <xdr:from>
      <xdr:col>4</xdr:col>
      <xdr:colOff>819150</xdr:colOff>
      <xdr:row>5</xdr:row>
      <xdr:rowOff>123825</xdr:rowOff>
    </xdr:from>
    <xdr:to>
      <xdr:col>5</xdr:col>
      <xdr:colOff>809625</xdr:colOff>
      <xdr:row>20</xdr:row>
      <xdr:rowOff>38100</xdr:rowOff>
    </xdr:to>
    <xdr:sp macro="" textlink="">
      <xdr:nvSpPr>
        <xdr:cNvPr id="5" name="Obdélník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/>
      </xdr:nvSpPr>
      <xdr:spPr>
        <a:xfrm>
          <a:off x="4038600" y="115252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  <xdr:twoCellAnchor>
    <xdr:from>
      <xdr:col>12</xdr:col>
      <xdr:colOff>604954</xdr:colOff>
      <xdr:row>21</xdr:row>
      <xdr:rowOff>38093</xdr:rowOff>
    </xdr:from>
    <xdr:to>
      <xdr:col>13</xdr:col>
      <xdr:colOff>508989</xdr:colOff>
      <xdr:row>22</xdr:row>
      <xdr:rowOff>127708</xdr:rowOff>
    </xdr:to>
    <xdr:sp macro="" textlink="">
      <xdr:nvSpPr>
        <xdr:cNvPr id="8" name="Obdélník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SpPr/>
      </xdr:nvSpPr>
      <xdr:spPr>
        <a:xfrm>
          <a:off x="11168179" y="4114793"/>
          <a:ext cx="761285" cy="280115"/>
        </a:xfrm>
        <a:prstGeom prst="rect">
          <a:avLst/>
        </a:prstGeom>
        <a:solidFill>
          <a:schemeClr val="tx1"/>
        </a:solidFill>
        <a:ln>
          <a:solidFill>
            <a:srgbClr val="FFC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cs-CZ" sz="1100">
              <a:solidFill>
                <a:srgbClr val="FFC000"/>
              </a:solidFill>
            </a:rPr>
            <a:t>leden</a:t>
          </a:r>
        </a:p>
      </xdr:txBody>
    </xdr:sp>
    <xdr:clientData/>
  </xdr:twoCellAnchor>
  <xdr:twoCellAnchor>
    <xdr:from>
      <xdr:col>14</xdr:col>
      <xdr:colOff>468158</xdr:colOff>
      <xdr:row>24</xdr:row>
      <xdr:rowOff>100892</xdr:rowOff>
    </xdr:from>
    <xdr:to>
      <xdr:col>16</xdr:col>
      <xdr:colOff>17040</xdr:colOff>
      <xdr:row>26</xdr:row>
      <xdr:rowOff>7</xdr:rowOff>
    </xdr:to>
    <xdr:sp macro="" textlink="">
      <xdr:nvSpPr>
        <xdr:cNvPr id="11" name="Obdélník 1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/>
      </xdr:nvSpPr>
      <xdr:spPr>
        <a:xfrm>
          <a:off x="12498233" y="4749092"/>
          <a:ext cx="768082" cy="280115"/>
        </a:xfrm>
        <a:prstGeom prst="rect">
          <a:avLst/>
        </a:prstGeom>
        <a:solidFill>
          <a:schemeClr val="tx1"/>
        </a:solidFill>
        <a:ln>
          <a:solidFill>
            <a:srgbClr val="FFC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cs-CZ" sz="1100">
              <a:solidFill>
                <a:srgbClr val="FFC000"/>
              </a:solidFill>
            </a:rPr>
            <a:t>březen</a:t>
          </a:r>
        </a:p>
      </xdr:txBody>
    </xdr:sp>
    <xdr:clientData/>
  </xdr:twoCellAnchor>
  <xdr:twoCellAnchor>
    <xdr:from>
      <xdr:col>13</xdr:col>
      <xdr:colOff>525709</xdr:colOff>
      <xdr:row>22</xdr:row>
      <xdr:rowOff>161918</xdr:rowOff>
    </xdr:from>
    <xdr:to>
      <xdr:col>15</xdr:col>
      <xdr:colOff>64395</xdr:colOff>
      <xdr:row>24</xdr:row>
      <xdr:rowOff>61033</xdr:rowOff>
    </xdr:to>
    <xdr:sp macro="" textlink="">
      <xdr:nvSpPr>
        <xdr:cNvPr id="14" name="Obdélník 13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SpPr/>
      </xdr:nvSpPr>
      <xdr:spPr>
        <a:xfrm>
          <a:off x="11946184" y="4429118"/>
          <a:ext cx="757886" cy="280115"/>
        </a:xfrm>
        <a:prstGeom prst="rect">
          <a:avLst/>
        </a:prstGeom>
        <a:solidFill>
          <a:schemeClr val="tx1"/>
        </a:solidFill>
        <a:ln>
          <a:solidFill>
            <a:srgbClr val="FFC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cs-CZ" sz="1100">
              <a:solidFill>
                <a:srgbClr val="FFC000"/>
              </a:solidFill>
            </a:rPr>
            <a:t>únor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5</xdr:row>
      <xdr:rowOff>123825</xdr:rowOff>
    </xdr:from>
    <xdr:to>
      <xdr:col>1</xdr:col>
      <xdr:colOff>752475</xdr:colOff>
      <xdr:row>20</xdr:row>
      <xdr:rowOff>38100</xdr:rowOff>
    </xdr:to>
    <xdr:sp macro="" textlink="">
      <xdr:nvSpPr>
        <xdr:cNvPr id="2" name="Obdélník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/>
      </xdr:nvSpPr>
      <xdr:spPr>
        <a:xfrm>
          <a:off x="190500" y="1152525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1133475</xdr:colOff>
      <xdr:row>5</xdr:row>
      <xdr:rowOff>123825</xdr:rowOff>
    </xdr:from>
    <xdr:to>
      <xdr:col>3</xdr:col>
      <xdr:colOff>685800</xdr:colOff>
      <xdr:row>20</xdr:row>
      <xdr:rowOff>38100</xdr:rowOff>
    </xdr:to>
    <xdr:sp macro="" textlink="">
      <xdr:nvSpPr>
        <xdr:cNvPr id="3" name="Obdélník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/>
      </xdr:nvSpPr>
      <xdr:spPr>
        <a:xfrm>
          <a:off x="2219325" y="115252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  <xdr:twoCellAnchor>
    <xdr:from>
      <xdr:col>3</xdr:col>
      <xdr:colOff>752475</xdr:colOff>
      <xdr:row>5</xdr:row>
      <xdr:rowOff>123825</xdr:rowOff>
    </xdr:from>
    <xdr:to>
      <xdr:col>4</xdr:col>
      <xdr:colOff>742950</xdr:colOff>
      <xdr:row>20</xdr:row>
      <xdr:rowOff>38100</xdr:rowOff>
    </xdr:to>
    <xdr:sp macro="" textlink="">
      <xdr:nvSpPr>
        <xdr:cNvPr id="4" name="Obdélník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/>
      </xdr:nvSpPr>
      <xdr:spPr>
        <a:xfrm>
          <a:off x="3124200" y="115252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  <xdr:twoCellAnchor>
    <xdr:from>
      <xdr:col>4</xdr:col>
      <xdr:colOff>819150</xdr:colOff>
      <xdr:row>5</xdr:row>
      <xdr:rowOff>123825</xdr:rowOff>
    </xdr:from>
    <xdr:to>
      <xdr:col>5</xdr:col>
      <xdr:colOff>809625</xdr:colOff>
      <xdr:row>20</xdr:row>
      <xdr:rowOff>38100</xdr:rowOff>
    </xdr:to>
    <xdr:sp macro="" textlink="">
      <xdr:nvSpPr>
        <xdr:cNvPr id="5" name="Obdélník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/>
      </xdr:nvSpPr>
      <xdr:spPr>
        <a:xfrm>
          <a:off x="4038600" y="1152525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200024</xdr:colOff>
      <xdr:row>8</xdr:row>
      <xdr:rowOff>171450</xdr:rowOff>
    </xdr:from>
    <xdr:to>
      <xdr:col>11</xdr:col>
      <xdr:colOff>971547</xdr:colOff>
      <xdr:row>12</xdr:row>
      <xdr:rowOff>104776</xdr:rowOff>
    </xdr:to>
    <xdr:grpSp>
      <xdr:nvGrpSpPr>
        <xdr:cNvPr id="2" name="Skupina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pSpPr/>
      </xdr:nvGrpSpPr>
      <xdr:grpSpPr>
        <a:xfrm flipH="1">
          <a:off x="7850504" y="1756410"/>
          <a:ext cx="2539363" cy="664846"/>
          <a:chOff x="8229600" y="4099560"/>
          <a:chExt cx="1844040" cy="830580"/>
        </a:xfrm>
      </xdr:grpSpPr>
      <xdr:sp macro="" textlink="">
        <xdr:nvSpPr>
          <xdr:cNvPr id="3" name="Pětiúhelník 2">
            <a:extLst>
              <a:ext uri="{FF2B5EF4-FFF2-40B4-BE49-F238E27FC236}">
                <a16:creationId xmlns:a16="http://schemas.microsoft.com/office/drawing/2014/main" id="{00000000-0008-0000-0B00-000003000000}"/>
              </a:ext>
            </a:extLst>
          </xdr:cNvPr>
          <xdr:cNvSpPr/>
        </xdr:nvSpPr>
        <xdr:spPr>
          <a:xfrm rot="10800000">
            <a:off x="8229600" y="4099560"/>
            <a:ext cx="1844040" cy="830580"/>
          </a:xfrm>
          <a:prstGeom prst="homePlate">
            <a:avLst/>
          </a:prstGeom>
        </xdr:spPr>
        <xdr:style>
          <a:lnRef idx="3">
            <a:schemeClr val="lt1"/>
          </a:lnRef>
          <a:fillRef idx="1">
            <a:schemeClr val="dk1"/>
          </a:fillRef>
          <a:effectRef idx="1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marL="0" indent="0" algn="ctr"/>
            <a:endParaRPr lang="cs-CZ" sz="1100" b="1">
              <a:solidFill>
                <a:schemeClr val="lt1"/>
              </a:solidFill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4" name="TextovéPole 3">
            <a:extLst>
              <a:ext uri="{FF2B5EF4-FFF2-40B4-BE49-F238E27FC236}">
                <a16:creationId xmlns:a16="http://schemas.microsoft.com/office/drawing/2014/main" id="{00000000-0008-0000-0B00-000004000000}"/>
              </a:ext>
            </a:extLst>
          </xdr:cNvPr>
          <xdr:cNvSpPr txBox="1"/>
        </xdr:nvSpPr>
        <xdr:spPr>
          <a:xfrm>
            <a:off x="8469818" y="4373462"/>
            <a:ext cx="1541664" cy="374632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1100" b="1">
                <a:solidFill>
                  <a:schemeClr val="bg1"/>
                </a:solidFill>
              </a:rPr>
              <a:t>SUMIF(</a:t>
            </a:r>
            <a:r>
              <a:rPr lang="cs-CZ" sz="1100" b="1">
                <a:solidFill>
                  <a:srgbClr val="FF0000"/>
                </a:solidFill>
              </a:rPr>
              <a:t>B7:B20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rgbClr val="FF0000"/>
                </a:solidFill>
              </a:rPr>
              <a:t>"KL*"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rgbClr val="FFC000"/>
                </a:solidFill>
              </a:rPr>
              <a:t>D7:D20</a:t>
            </a:r>
            <a:r>
              <a:rPr lang="cs-CZ" sz="1100" b="1">
                <a:solidFill>
                  <a:schemeClr val="bg1"/>
                </a:solidFill>
              </a:rPr>
              <a:t>)</a:t>
            </a:r>
          </a:p>
        </xdr:txBody>
      </xdr:sp>
    </xdr:grpSp>
    <xdr:clientData/>
  </xdr:twoCellAnchor>
  <xdr:twoCellAnchor>
    <xdr:from>
      <xdr:col>11</xdr:col>
      <xdr:colOff>971547</xdr:colOff>
      <xdr:row>8</xdr:row>
      <xdr:rowOff>52293</xdr:rowOff>
    </xdr:from>
    <xdr:to>
      <xdr:col>11</xdr:col>
      <xdr:colOff>1136694</xdr:colOff>
      <xdr:row>10</xdr:row>
      <xdr:rowOff>138113</xdr:rowOff>
    </xdr:to>
    <xdr:cxnSp macro="">
      <xdr:nvCxnSpPr>
        <xdr:cNvPr id="5" name="Pravoúhlá spojnice 17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CxnSpPr>
          <a:stCxn id="3" idx="3"/>
        </xdr:cNvCxnSpPr>
      </xdr:nvCxnSpPr>
      <xdr:spPr>
        <a:xfrm flipV="1">
          <a:off x="10144122" y="1652493"/>
          <a:ext cx="165147" cy="466820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533400</xdr:colOff>
      <xdr:row>7</xdr:row>
      <xdr:rowOff>0</xdr:rowOff>
    </xdr:from>
    <xdr:to>
      <xdr:col>11</xdr:col>
      <xdr:colOff>1371600</xdr:colOff>
      <xdr:row>8</xdr:row>
      <xdr:rowOff>47625</xdr:rowOff>
    </xdr:to>
    <xdr:sp macro="" textlink="">
      <xdr:nvSpPr>
        <xdr:cNvPr id="6" name="Obdélník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/>
      </xdr:nvSpPr>
      <xdr:spPr>
        <a:xfrm>
          <a:off x="9705975" y="1409700"/>
          <a:ext cx="838200" cy="238125"/>
        </a:xfrm>
        <a:prstGeom prst="rect">
          <a:avLst/>
        </a:prstGeom>
        <a:noFill/>
        <a:ln>
          <a:solidFill>
            <a:srgbClr val="00B05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0</xdr:col>
      <xdr:colOff>190500</xdr:colOff>
      <xdr:row>5</xdr:row>
      <xdr:rowOff>142875</xdr:rowOff>
    </xdr:from>
    <xdr:to>
      <xdr:col>1</xdr:col>
      <xdr:colOff>752475</xdr:colOff>
      <xdr:row>20</xdr:row>
      <xdr:rowOff>57150</xdr:rowOff>
    </xdr:to>
    <xdr:sp macro="" textlink="">
      <xdr:nvSpPr>
        <xdr:cNvPr id="7" name="Obdélník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/>
      </xdr:nvSpPr>
      <xdr:spPr>
        <a:xfrm>
          <a:off x="190500" y="1171575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1190625</xdr:colOff>
      <xdr:row>5</xdr:row>
      <xdr:rowOff>133350</xdr:rowOff>
    </xdr:from>
    <xdr:to>
      <xdr:col>3</xdr:col>
      <xdr:colOff>742950</xdr:colOff>
      <xdr:row>20</xdr:row>
      <xdr:rowOff>47625</xdr:rowOff>
    </xdr:to>
    <xdr:sp macro="" textlink="">
      <xdr:nvSpPr>
        <xdr:cNvPr id="9" name="Obdélník 8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/>
      </xdr:nvSpPr>
      <xdr:spPr>
        <a:xfrm>
          <a:off x="2276475" y="1162050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751687</xdr:colOff>
      <xdr:row>8</xdr:row>
      <xdr:rowOff>80867</xdr:rowOff>
    </xdr:from>
    <xdr:to>
      <xdr:col>11</xdr:col>
      <xdr:colOff>1108119</xdr:colOff>
      <xdr:row>10</xdr:row>
      <xdr:rowOff>166688</xdr:rowOff>
    </xdr:to>
    <xdr:cxnSp macro="">
      <xdr:nvCxnSpPr>
        <xdr:cNvPr id="5" name="Pravoúhlá spojnice 17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CxnSpPr>
          <a:stCxn id="3" idx="3"/>
        </xdr:cNvCxnSpPr>
      </xdr:nvCxnSpPr>
      <xdr:spPr>
        <a:xfrm flipV="1">
          <a:off x="9924262" y="1681067"/>
          <a:ext cx="356432" cy="466821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533400</xdr:colOff>
      <xdr:row>7</xdr:row>
      <xdr:rowOff>0</xdr:rowOff>
    </xdr:from>
    <xdr:to>
      <xdr:col>11</xdr:col>
      <xdr:colOff>1371600</xdr:colOff>
      <xdr:row>8</xdr:row>
      <xdr:rowOff>47625</xdr:rowOff>
    </xdr:to>
    <xdr:sp macro="" textlink="">
      <xdr:nvSpPr>
        <xdr:cNvPr id="6" name="Obdélník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/>
      </xdr:nvSpPr>
      <xdr:spPr>
        <a:xfrm>
          <a:off x="9705975" y="1409700"/>
          <a:ext cx="838200" cy="238125"/>
        </a:xfrm>
        <a:prstGeom prst="rect">
          <a:avLst/>
        </a:prstGeom>
        <a:noFill/>
        <a:ln>
          <a:solidFill>
            <a:srgbClr val="00B05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1181100</xdr:colOff>
      <xdr:row>5</xdr:row>
      <xdr:rowOff>152400</xdr:rowOff>
    </xdr:from>
    <xdr:to>
      <xdr:col>3</xdr:col>
      <xdr:colOff>733425</xdr:colOff>
      <xdr:row>20</xdr:row>
      <xdr:rowOff>66675</xdr:rowOff>
    </xdr:to>
    <xdr:sp macro="" textlink="">
      <xdr:nvSpPr>
        <xdr:cNvPr id="7" name="Obdélník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/>
      </xdr:nvSpPr>
      <xdr:spPr>
        <a:xfrm>
          <a:off x="2266950" y="1181100"/>
          <a:ext cx="838200" cy="2800350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9</xdr:col>
      <xdr:colOff>104775</xdr:colOff>
      <xdr:row>9</xdr:row>
      <xdr:rowOff>9525</xdr:rowOff>
    </xdr:from>
    <xdr:to>
      <xdr:col>11</xdr:col>
      <xdr:colOff>751687</xdr:colOff>
      <xdr:row>12</xdr:row>
      <xdr:rowOff>133351</xdr:rowOff>
    </xdr:to>
    <xdr:grpSp>
      <xdr:nvGrpSpPr>
        <xdr:cNvPr id="11" name="Skupina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GrpSpPr/>
      </xdr:nvGrpSpPr>
      <xdr:grpSpPr>
        <a:xfrm>
          <a:off x="7755255" y="1777365"/>
          <a:ext cx="2414752" cy="672466"/>
          <a:chOff x="7562850" y="1800225"/>
          <a:chExt cx="2361412" cy="695326"/>
        </a:xfrm>
      </xdr:grpSpPr>
      <xdr:sp macro="" textlink="">
        <xdr:nvSpPr>
          <xdr:cNvPr id="3" name="Pětiúhelník 2">
            <a:extLst>
              <a:ext uri="{FF2B5EF4-FFF2-40B4-BE49-F238E27FC236}">
                <a16:creationId xmlns:a16="http://schemas.microsoft.com/office/drawing/2014/main" id="{00000000-0008-0000-0C00-000003000000}"/>
              </a:ext>
            </a:extLst>
          </xdr:cNvPr>
          <xdr:cNvSpPr/>
        </xdr:nvSpPr>
        <xdr:spPr>
          <a:xfrm rot="10800000" flipH="1">
            <a:off x="7562850" y="1800225"/>
            <a:ext cx="2361412" cy="695326"/>
          </a:xfrm>
          <a:prstGeom prst="homePlate">
            <a:avLst/>
          </a:prstGeom>
        </xdr:spPr>
        <xdr:style>
          <a:lnRef idx="3">
            <a:schemeClr val="lt1"/>
          </a:lnRef>
          <a:fillRef idx="1">
            <a:schemeClr val="dk1"/>
          </a:fillRef>
          <a:effectRef idx="1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marL="0" indent="0" algn="ctr"/>
            <a:endParaRPr lang="cs-CZ" sz="1100" b="1">
              <a:solidFill>
                <a:schemeClr val="lt1"/>
              </a:solidFill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10" name="TextovéPole 9">
            <a:extLst>
              <a:ext uri="{FF2B5EF4-FFF2-40B4-BE49-F238E27FC236}">
                <a16:creationId xmlns:a16="http://schemas.microsoft.com/office/drawing/2014/main" id="{00000000-0008-0000-0C00-00000A000000}"/>
              </a:ext>
            </a:extLst>
          </xdr:cNvPr>
          <xdr:cNvSpPr txBox="1"/>
        </xdr:nvSpPr>
        <xdr:spPr>
          <a:xfrm flipH="1">
            <a:off x="7658100" y="1981200"/>
            <a:ext cx="2078378" cy="31362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1100" b="1">
                <a:solidFill>
                  <a:schemeClr val="bg1"/>
                </a:solidFill>
              </a:rPr>
              <a:t>SUMIF(</a:t>
            </a:r>
            <a:r>
              <a:rPr lang="cs-CZ" sz="1100" b="1">
                <a:solidFill>
                  <a:srgbClr val="FF0000"/>
                </a:solidFill>
              </a:rPr>
              <a:t>B7:B20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rgbClr val="FFC000"/>
                </a:solidFill>
              </a:rPr>
              <a:t>"&gt;4000"</a:t>
            </a:r>
            <a:r>
              <a:rPr lang="cs-CZ" sz="1100" b="1">
                <a:solidFill>
                  <a:schemeClr val="bg1"/>
                </a:solidFill>
              </a:rPr>
              <a:t>;B7:B20)</a:t>
            </a:r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751687</xdr:colOff>
      <xdr:row>8</xdr:row>
      <xdr:rowOff>80867</xdr:rowOff>
    </xdr:from>
    <xdr:to>
      <xdr:col>11</xdr:col>
      <xdr:colOff>1108119</xdr:colOff>
      <xdr:row>10</xdr:row>
      <xdr:rowOff>166688</xdr:rowOff>
    </xdr:to>
    <xdr:cxnSp macro="">
      <xdr:nvCxnSpPr>
        <xdr:cNvPr id="2" name="Pravoúhlá spojnice 17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CxnSpPr>
          <a:stCxn id="6" idx="3"/>
        </xdr:cNvCxnSpPr>
      </xdr:nvCxnSpPr>
      <xdr:spPr>
        <a:xfrm flipV="1">
          <a:off x="9924262" y="1681067"/>
          <a:ext cx="356432" cy="466821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1181100</xdr:colOff>
      <xdr:row>5</xdr:row>
      <xdr:rowOff>152400</xdr:rowOff>
    </xdr:from>
    <xdr:to>
      <xdr:col>3</xdr:col>
      <xdr:colOff>733425</xdr:colOff>
      <xdr:row>20</xdr:row>
      <xdr:rowOff>66675</xdr:rowOff>
    </xdr:to>
    <xdr:sp macro="" textlink="">
      <xdr:nvSpPr>
        <xdr:cNvPr id="4" name="Obdélník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/>
      </xdr:nvSpPr>
      <xdr:spPr>
        <a:xfrm>
          <a:off x="2266950" y="1181100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9</xdr:col>
      <xdr:colOff>104775</xdr:colOff>
      <xdr:row>9</xdr:row>
      <xdr:rowOff>9525</xdr:rowOff>
    </xdr:from>
    <xdr:to>
      <xdr:col>11</xdr:col>
      <xdr:colOff>751687</xdr:colOff>
      <xdr:row>12</xdr:row>
      <xdr:rowOff>133351</xdr:rowOff>
    </xdr:to>
    <xdr:grpSp>
      <xdr:nvGrpSpPr>
        <xdr:cNvPr id="5" name="Skupina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pSpPr/>
      </xdr:nvGrpSpPr>
      <xdr:grpSpPr>
        <a:xfrm>
          <a:off x="7755255" y="1777365"/>
          <a:ext cx="2414752" cy="672466"/>
          <a:chOff x="7562850" y="1800225"/>
          <a:chExt cx="2361412" cy="695326"/>
        </a:xfrm>
      </xdr:grpSpPr>
      <xdr:sp macro="" textlink="">
        <xdr:nvSpPr>
          <xdr:cNvPr id="6" name="Pětiúhelník 5">
            <a:extLst>
              <a:ext uri="{FF2B5EF4-FFF2-40B4-BE49-F238E27FC236}">
                <a16:creationId xmlns:a16="http://schemas.microsoft.com/office/drawing/2014/main" id="{00000000-0008-0000-0D00-000006000000}"/>
              </a:ext>
            </a:extLst>
          </xdr:cNvPr>
          <xdr:cNvSpPr/>
        </xdr:nvSpPr>
        <xdr:spPr>
          <a:xfrm rot="10800000" flipH="1">
            <a:off x="7562850" y="1800225"/>
            <a:ext cx="2361412" cy="695326"/>
          </a:xfrm>
          <a:prstGeom prst="homePlate">
            <a:avLst/>
          </a:prstGeom>
        </xdr:spPr>
        <xdr:style>
          <a:lnRef idx="3">
            <a:schemeClr val="lt1"/>
          </a:lnRef>
          <a:fillRef idx="1">
            <a:schemeClr val="dk1"/>
          </a:fillRef>
          <a:effectRef idx="1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marL="0" indent="0" algn="ctr"/>
            <a:endParaRPr lang="cs-CZ" sz="1100" b="1">
              <a:solidFill>
                <a:schemeClr val="lt1"/>
              </a:solidFill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7" name="TextovéPole 6">
            <a:extLst>
              <a:ext uri="{FF2B5EF4-FFF2-40B4-BE49-F238E27FC236}">
                <a16:creationId xmlns:a16="http://schemas.microsoft.com/office/drawing/2014/main" id="{00000000-0008-0000-0D00-000007000000}"/>
              </a:ext>
            </a:extLst>
          </xdr:cNvPr>
          <xdr:cNvSpPr txBox="1"/>
        </xdr:nvSpPr>
        <xdr:spPr>
          <a:xfrm flipH="1">
            <a:off x="7658100" y="1981200"/>
            <a:ext cx="2078378" cy="31362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1100" b="1">
                <a:solidFill>
                  <a:schemeClr val="bg1"/>
                </a:solidFill>
              </a:rPr>
              <a:t>SUMIF(</a:t>
            </a:r>
            <a:r>
              <a:rPr lang="cs-CZ" sz="1100" b="1">
                <a:solidFill>
                  <a:srgbClr val="FF0000"/>
                </a:solidFill>
              </a:rPr>
              <a:t>B7:B20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rgbClr val="FFC000"/>
                </a:solidFill>
              </a:rPr>
              <a:t>"&gt;4000"</a:t>
            </a:r>
            <a:r>
              <a:rPr lang="cs-CZ" sz="1100" b="1">
                <a:solidFill>
                  <a:schemeClr val="bg1"/>
                </a:solidFill>
              </a:rPr>
              <a:t>)</a:t>
            </a:r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627862</xdr:colOff>
      <xdr:row>8</xdr:row>
      <xdr:rowOff>142875</xdr:rowOff>
    </xdr:from>
    <xdr:to>
      <xdr:col>11</xdr:col>
      <xdr:colOff>1028700</xdr:colOff>
      <xdr:row>11</xdr:row>
      <xdr:rowOff>185738</xdr:rowOff>
    </xdr:to>
    <xdr:cxnSp macro="">
      <xdr:nvCxnSpPr>
        <xdr:cNvPr id="2" name="Pravoúhlá spojnice 17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CxnSpPr>
          <a:stCxn id="6" idx="3"/>
        </xdr:cNvCxnSpPr>
      </xdr:nvCxnSpPr>
      <xdr:spPr>
        <a:xfrm flipV="1">
          <a:off x="9752812" y="1743075"/>
          <a:ext cx="400838" cy="614363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533400</xdr:colOff>
      <xdr:row>7</xdr:row>
      <xdr:rowOff>0</xdr:rowOff>
    </xdr:from>
    <xdr:to>
      <xdr:col>11</xdr:col>
      <xdr:colOff>1371600</xdr:colOff>
      <xdr:row>8</xdr:row>
      <xdr:rowOff>47625</xdr:rowOff>
    </xdr:to>
    <xdr:sp macro="" textlink="">
      <xdr:nvSpPr>
        <xdr:cNvPr id="3" name="Obdélník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/>
      </xdr:nvSpPr>
      <xdr:spPr>
        <a:xfrm>
          <a:off x="9705975" y="1409700"/>
          <a:ext cx="838200" cy="238125"/>
        </a:xfrm>
        <a:prstGeom prst="rect">
          <a:avLst/>
        </a:prstGeom>
        <a:noFill/>
        <a:ln>
          <a:solidFill>
            <a:srgbClr val="00B05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1181100</xdr:colOff>
      <xdr:row>5</xdr:row>
      <xdr:rowOff>152400</xdr:rowOff>
    </xdr:from>
    <xdr:to>
      <xdr:col>3</xdr:col>
      <xdr:colOff>733425</xdr:colOff>
      <xdr:row>20</xdr:row>
      <xdr:rowOff>66675</xdr:rowOff>
    </xdr:to>
    <xdr:sp macro="" textlink="">
      <xdr:nvSpPr>
        <xdr:cNvPr id="4" name="Obdélník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SpPr/>
      </xdr:nvSpPr>
      <xdr:spPr>
        <a:xfrm>
          <a:off x="2266950" y="1181100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10</xdr:col>
      <xdr:colOff>28575</xdr:colOff>
      <xdr:row>10</xdr:row>
      <xdr:rowOff>28575</xdr:rowOff>
    </xdr:from>
    <xdr:to>
      <xdr:col>11</xdr:col>
      <xdr:colOff>627862</xdr:colOff>
      <xdr:row>13</xdr:row>
      <xdr:rowOff>152401</xdr:rowOff>
    </xdr:to>
    <xdr:grpSp>
      <xdr:nvGrpSpPr>
        <xdr:cNvPr id="5" name="Skupina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pSpPr/>
      </xdr:nvGrpSpPr>
      <xdr:grpSpPr>
        <a:xfrm>
          <a:off x="8121015" y="1979295"/>
          <a:ext cx="1871827" cy="672466"/>
          <a:chOff x="7562850" y="1800225"/>
          <a:chExt cx="2361412" cy="695326"/>
        </a:xfrm>
      </xdr:grpSpPr>
      <xdr:sp macro="" textlink="">
        <xdr:nvSpPr>
          <xdr:cNvPr id="6" name="Pětiúhelník 5">
            <a:extLst>
              <a:ext uri="{FF2B5EF4-FFF2-40B4-BE49-F238E27FC236}">
                <a16:creationId xmlns:a16="http://schemas.microsoft.com/office/drawing/2014/main" id="{00000000-0008-0000-0E00-000006000000}"/>
              </a:ext>
            </a:extLst>
          </xdr:cNvPr>
          <xdr:cNvSpPr/>
        </xdr:nvSpPr>
        <xdr:spPr>
          <a:xfrm rot="10800000" flipH="1">
            <a:off x="7562850" y="1800225"/>
            <a:ext cx="2361412" cy="695326"/>
          </a:xfrm>
          <a:prstGeom prst="homePlate">
            <a:avLst/>
          </a:prstGeom>
        </xdr:spPr>
        <xdr:style>
          <a:lnRef idx="3">
            <a:schemeClr val="lt1"/>
          </a:lnRef>
          <a:fillRef idx="1">
            <a:schemeClr val="dk1"/>
          </a:fillRef>
          <a:effectRef idx="1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marL="0" indent="0" algn="ctr"/>
            <a:endParaRPr lang="cs-CZ" sz="1100" b="1">
              <a:solidFill>
                <a:schemeClr val="lt1"/>
              </a:solidFill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7" name="TextovéPole 6">
            <a:extLst>
              <a:ext uri="{FF2B5EF4-FFF2-40B4-BE49-F238E27FC236}">
                <a16:creationId xmlns:a16="http://schemas.microsoft.com/office/drawing/2014/main" id="{00000000-0008-0000-0E00-000007000000}"/>
              </a:ext>
            </a:extLst>
          </xdr:cNvPr>
          <xdr:cNvSpPr txBox="1"/>
        </xdr:nvSpPr>
        <xdr:spPr>
          <a:xfrm flipH="1">
            <a:off x="7658100" y="1981200"/>
            <a:ext cx="2078378" cy="31362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1100" b="1">
                <a:solidFill>
                  <a:schemeClr val="bg1"/>
                </a:solidFill>
              </a:rPr>
              <a:t>SUMIF(</a:t>
            </a:r>
            <a:r>
              <a:rPr lang="cs-CZ" sz="1100" b="1">
                <a:solidFill>
                  <a:srgbClr val="FF0000"/>
                </a:solidFill>
              </a:rPr>
              <a:t>B7:B20</a:t>
            </a:r>
            <a:r>
              <a:rPr lang="cs-CZ" sz="1100" b="1">
                <a:solidFill>
                  <a:schemeClr val="bg1"/>
                </a:solidFill>
              </a:rPr>
              <a:t>;"&gt;"&amp;K8)</a:t>
            </a:r>
          </a:p>
        </xdr:txBody>
      </xdr:sp>
    </xdr:grp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200024</xdr:colOff>
      <xdr:row>8</xdr:row>
      <xdr:rowOff>171450</xdr:rowOff>
    </xdr:from>
    <xdr:to>
      <xdr:col>11</xdr:col>
      <xdr:colOff>971547</xdr:colOff>
      <xdr:row>12</xdr:row>
      <xdr:rowOff>104776</xdr:rowOff>
    </xdr:to>
    <xdr:grpSp>
      <xdr:nvGrpSpPr>
        <xdr:cNvPr id="2" name="Skupina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pSpPr/>
      </xdr:nvGrpSpPr>
      <xdr:grpSpPr>
        <a:xfrm flipH="1">
          <a:off x="7850504" y="1756410"/>
          <a:ext cx="2539363" cy="664846"/>
          <a:chOff x="8229600" y="4099560"/>
          <a:chExt cx="1844040" cy="830580"/>
        </a:xfrm>
      </xdr:grpSpPr>
      <xdr:sp macro="" textlink="">
        <xdr:nvSpPr>
          <xdr:cNvPr id="3" name="Pětiúhelník 2">
            <a:extLst>
              <a:ext uri="{FF2B5EF4-FFF2-40B4-BE49-F238E27FC236}">
                <a16:creationId xmlns:a16="http://schemas.microsoft.com/office/drawing/2014/main" id="{00000000-0008-0000-0F00-000003000000}"/>
              </a:ext>
            </a:extLst>
          </xdr:cNvPr>
          <xdr:cNvSpPr/>
        </xdr:nvSpPr>
        <xdr:spPr>
          <a:xfrm rot="10800000">
            <a:off x="8229600" y="4099560"/>
            <a:ext cx="1844040" cy="830580"/>
          </a:xfrm>
          <a:prstGeom prst="homePlate">
            <a:avLst/>
          </a:prstGeom>
        </xdr:spPr>
        <xdr:style>
          <a:lnRef idx="3">
            <a:schemeClr val="lt1"/>
          </a:lnRef>
          <a:fillRef idx="1">
            <a:schemeClr val="dk1"/>
          </a:fillRef>
          <a:effectRef idx="1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marL="0" indent="0" algn="ctr"/>
            <a:endParaRPr lang="cs-CZ" sz="1100" b="1">
              <a:solidFill>
                <a:schemeClr val="lt1"/>
              </a:solidFill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4" name="TextovéPole 3">
            <a:extLst>
              <a:ext uri="{FF2B5EF4-FFF2-40B4-BE49-F238E27FC236}">
                <a16:creationId xmlns:a16="http://schemas.microsoft.com/office/drawing/2014/main" id="{00000000-0008-0000-0F00-000004000000}"/>
              </a:ext>
            </a:extLst>
          </xdr:cNvPr>
          <xdr:cNvSpPr txBox="1"/>
        </xdr:nvSpPr>
        <xdr:spPr>
          <a:xfrm>
            <a:off x="8469818" y="4373462"/>
            <a:ext cx="1541664" cy="374632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cs-CZ" sz="1100" b="1">
                <a:solidFill>
                  <a:schemeClr val="bg1"/>
                </a:solidFill>
              </a:rPr>
              <a:t>SUMIF(</a:t>
            </a:r>
            <a:r>
              <a:rPr lang="cs-CZ" sz="1100" b="1">
                <a:solidFill>
                  <a:srgbClr val="FF0000"/>
                </a:solidFill>
              </a:rPr>
              <a:t>B7:B20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rgbClr val="FF0000"/>
                </a:solidFill>
              </a:rPr>
              <a:t>"kl*"</a:t>
            </a:r>
            <a:r>
              <a:rPr lang="cs-CZ" sz="1100" b="1">
                <a:solidFill>
                  <a:schemeClr val="bg1"/>
                </a:solidFill>
              </a:rPr>
              <a:t>;</a:t>
            </a:r>
            <a:r>
              <a:rPr lang="cs-CZ" sz="1100" b="1">
                <a:solidFill>
                  <a:srgbClr val="FFC000"/>
                </a:solidFill>
              </a:rPr>
              <a:t>D7:D20</a:t>
            </a:r>
            <a:r>
              <a:rPr lang="cs-CZ" sz="1100" b="1">
                <a:solidFill>
                  <a:schemeClr val="bg1"/>
                </a:solidFill>
              </a:rPr>
              <a:t>)</a:t>
            </a:r>
          </a:p>
        </xdr:txBody>
      </xdr:sp>
    </xdr:grpSp>
    <xdr:clientData/>
  </xdr:twoCellAnchor>
  <xdr:twoCellAnchor>
    <xdr:from>
      <xdr:col>11</xdr:col>
      <xdr:colOff>971547</xdr:colOff>
      <xdr:row>8</xdr:row>
      <xdr:rowOff>52293</xdr:rowOff>
    </xdr:from>
    <xdr:to>
      <xdr:col>11</xdr:col>
      <xdr:colOff>1136694</xdr:colOff>
      <xdr:row>10</xdr:row>
      <xdr:rowOff>138113</xdr:rowOff>
    </xdr:to>
    <xdr:cxnSp macro="">
      <xdr:nvCxnSpPr>
        <xdr:cNvPr id="5" name="Pravoúhlá spojnice 17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CxnSpPr>
          <a:stCxn id="3" idx="3"/>
        </xdr:cNvCxnSpPr>
      </xdr:nvCxnSpPr>
      <xdr:spPr>
        <a:xfrm flipV="1">
          <a:off x="10144122" y="1652493"/>
          <a:ext cx="165147" cy="466820"/>
        </a:xfrm>
        <a:prstGeom prst="bentConnector2">
          <a:avLst/>
        </a:prstGeom>
        <a:ln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533400</xdr:colOff>
      <xdr:row>7</xdr:row>
      <xdr:rowOff>0</xdr:rowOff>
    </xdr:from>
    <xdr:to>
      <xdr:col>11</xdr:col>
      <xdr:colOff>1371600</xdr:colOff>
      <xdr:row>8</xdr:row>
      <xdr:rowOff>47625</xdr:rowOff>
    </xdr:to>
    <xdr:sp macro="" textlink="">
      <xdr:nvSpPr>
        <xdr:cNvPr id="6" name="Obdélník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/>
      </xdr:nvSpPr>
      <xdr:spPr>
        <a:xfrm>
          <a:off x="9705975" y="1409700"/>
          <a:ext cx="838200" cy="238125"/>
        </a:xfrm>
        <a:prstGeom prst="rect">
          <a:avLst/>
        </a:prstGeom>
        <a:noFill/>
        <a:ln>
          <a:solidFill>
            <a:srgbClr val="00B05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0</xdr:col>
      <xdr:colOff>190500</xdr:colOff>
      <xdr:row>5</xdr:row>
      <xdr:rowOff>142875</xdr:rowOff>
    </xdr:from>
    <xdr:to>
      <xdr:col>1</xdr:col>
      <xdr:colOff>752475</xdr:colOff>
      <xdr:row>20</xdr:row>
      <xdr:rowOff>57150</xdr:rowOff>
    </xdr:to>
    <xdr:sp macro="" textlink="">
      <xdr:nvSpPr>
        <xdr:cNvPr id="7" name="Obdélník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/>
      </xdr:nvSpPr>
      <xdr:spPr>
        <a:xfrm>
          <a:off x="190500" y="1171575"/>
          <a:ext cx="838200" cy="2771775"/>
        </a:xfrm>
        <a:prstGeom prst="rect">
          <a:avLst/>
        </a:prstGeom>
        <a:noFill/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00B050"/>
            </a:solidFill>
          </a:endParaRPr>
        </a:p>
      </xdr:txBody>
    </xdr:sp>
    <xdr:clientData/>
  </xdr:twoCellAnchor>
  <xdr:twoCellAnchor>
    <xdr:from>
      <xdr:col>2</xdr:col>
      <xdr:colOff>1190625</xdr:colOff>
      <xdr:row>5</xdr:row>
      <xdr:rowOff>133350</xdr:rowOff>
    </xdr:from>
    <xdr:to>
      <xdr:col>3</xdr:col>
      <xdr:colOff>742950</xdr:colOff>
      <xdr:row>20</xdr:row>
      <xdr:rowOff>47625</xdr:rowOff>
    </xdr:to>
    <xdr:sp macro="" textlink="">
      <xdr:nvSpPr>
        <xdr:cNvPr id="8" name="Obdélník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/>
      </xdr:nvSpPr>
      <xdr:spPr>
        <a:xfrm>
          <a:off x="2276475" y="1162050"/>
          <a:ext cx="838200" cy="2771775"/>
        </a:xfrm>
        <a:prstGeom prst="rect">
          <a:avLst/>
        </a:prstGeom>
        <a:noFill/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FFC000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133350</xdr:colOff>
      <xdr:row>12</xdr:row>
      <xdr:rowOff>76200</xdr:rowOff>
    </xdr:from>
    <xdr:to>
      <xdr:col>7</xdr:col>
      <xdr:colOff>1019175</xdr:colOff>
      <xdr:row>17</xdr:row>
      <xdr:rowOff>57150</xdr:rowOff>
    </xdr:to>
    <xdr:sp macro="" textlink="">
      <xdr:nvSpPr>
        <xdr:cNvPr id="8" name="Obdélníkový popisek 7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/>
      </xdr:nvSpPr>
      <xdr:spPr>
        <a:xfrm>
          <a:off x="5676900" y="2019300"/>
          <a:ext cx="1495425" cy="790575"/>
        </a:xfrm>
        <a:prstGeom prst="wedgeRectCallout">
          <a:avLst>
            <a:gd name="adj1" fmla="val 57511"/>
            <a:gd name="adj2" fmla="val 70934"/>
          </a:avLst>
        </a:prstGeom>
      </xdr:spPr>
      <xdr:style>
        <a:lnRef idx="3">
          <a:schemeClr val="lt1"/>
        </a:lnRef>
        <a:fillRef idx="1">
          <a:schemeClr val="dk1"/>
        </a:fillRef>
        <a:effectRef idx="1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ctr"/>
          <a:r>
            <a:rPr lang="cs-CZ" sz="1100" b="1">
              <a:solidFill>
                <a:schemeClr val="lt1"/>
              </a:solidFill>
              <a:latin typeface="+mn-lt"/>
              <a:ea typeface="+mn-ea"/>
              <a:cs typeface="+mn-cs"/>
            </a:rPr>
            <a:t>Nalezni všechny produkty, jejichž název končí na písmeno X</a:t>
          </a:r>
        </a:p>
      </xdr:txBody>
    </xdr:sp>
    <xdr:clientData/>
  </xdr:twoCellAnchor>
  <xdr:twoCellAnchor>
    <xdr:from>
      <xdr:col>6</xdr:col>
      <xdr:colOff>114300</xdr:colOff>
      <xdr:row>19</xdr:row>
      <xdr:rowOff>85725</xdr:rowOff>
    </xdr:from>
    <xdr:to>
      <xdr:col>7</xdr:col>
      <xdr:colOff>1000125</xdr:colOff>
      <xdr:row>24</xdr:row>
      <xdr:rowOff>66675</xdr:rowOff>
    </xdr:to>
    <xdr:sp macro="" textlink="">
      <xdr:nvSpPr>
        <xdr:cNvPr id="10" name="Obdélníkový popisek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/>
      </xdr:nvSpPr>
      <xdr:spPr>
        <a:xfrm>
          <a:off x="5657850" y="3162300"/>
          <a:ext cx="1495425" cy="790575"/>
        </a:xfrm>
        <a:prstGeom prst="wedgeRectCallout">
          <a:avLst>
            <a:gd name="adj1" fmla="val 62607"/>
            <a:gd name="adj2" fmla="val -30271"/>
          </a:avLst>
        </a:prstGeom>
      </xdr:spPr>
      <xdr:style>
        <a:lnRef idx="3">
          <a:schemeClr val="lt1"/>
        </a:lnRef>
        <a:fillRef idx="1">
          <a:schemeClr val="dk1"/>
        </a:fillRef>
        <a:effectRef idx="1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lang="cs-CZ" sz="1100" b="1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nalezni všechny produkty s názvem složeným ze 3 znaků</a:t>
          </a:r>
          <a:endParaRPr lang="cs-CZ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269"/>
  <sheetViews>
    <sheetView showGridLines="0" tabSelected="1" zoomScaleNormal="100" workbookViewId="0">
      <pane ySplit="7" topLeftCell="A8" activePane="bottomLeft" state="frozen"/>
      <selection pane="bottomLeft"/>
    </sheetView>
  </sheetViews>
  <sheetFormatPr defaultRowHeight="13.2" x14ac:dyDescent="0.25"/>
  <cols>
    <col min="1" max="1" width="3.5546875" style="1" customWidth="1"/>
    <col min="2" max="2" width="13" style="1" customWidth="1"/>
    <col min="3" max="3" width="9.109375" style="1" customWidth="1"/>
    <col min="4" max="5" width="9.109375" style="1"/>
    <col min="6" max="6" width="9.88671875" style="1" customWidth="1"/>
    <col min="7" max="9" width="9.109375" style="1"/>
    <col min="10" max="10" width="14.5546875" style="1" customWidth="1"/>
    <col min="11" max="11" width="8.109375" style="1" customWidth="1"/>
    <col min="12" max="256" width="9.109375" style="1"/>
    <col min="257" max="257" width="3.5546875" style="1" customWidth="1"/>
    <col min="258" max="512" width="9.109375" style="1"/>
    <col min="513" max="513" width="3.5546875" style="1" customWidth="1"/>
    <col min="514" max="768" width="9.109375" style="1"/>
    <col min="769" max="769" width="3.5546875" style="1" customWidth="1"/>
    <col min="770" max="1024" width="9.109375" style="1"/>
    <col min="1025" max="1025" width="3.5546875" style="1" customWidth="1"/>
    <col min="1026" max="1280" width="9.109375" style="1"/>
    <col min="1281" max="1281" width="3.5546875" style="1" customWidth="1"/>
    <col min="1282" max="1536" width="9.109375" style="1"/>
    <col min="1537" max="1537" width="3.5546875" style="1" customWidth="1"/>
    <col min="1538" max="1792" width="9.109375" style="1"/>
    <col min="1793" max="1793" width="3.5546875" style="1" customWidth="1"/>
    <col min="1794" max="2048" width="9.109375" style="1"/>
    <col min="2049" max="2049" width="3.5546875" style="1" customWidth="1"/>
    <col min="2050" max="2304" width="9.109375" style="1"/>
    <col min="2305" max="2305" width="3.5546875" style="1" customWidth="1"/>
    <col min="2306" max="2560" width="9.109375" style="1"/>
    <col min="2561" max="2561" width="3.5546875" style="1" customWidth="1"/>
    <col min="2562" max="2816" width="9.109375" style="1"/>
    <col min="2817" max="2817" width="3.5546875" style="1" customWidth="1"/>
    <col min="2818" max="3072" width="9.109375" style="1"/>
    <col min="3073" max="3073" width="3.5546875" style="1" customWidth="1"/>
    <col min="3074" max="3328" width="9.109375" style="1"/>
    <col min="3329" max="3329" width="3.5546875" style="1" customWidth="1"/>
    <col min="3330" max="3584" width="9.109375" style="1"/>
    <col min="3585" max="3585" width="3.5546875" style="1" customWidth="1"/>
    <col min="3586" max="3840" width="9.109375" style="1"/>
    <col min="3841" max="3841" width="3.5546875" style="1" customWidth="1"/>
    <col min="3842" max="4096" width="9.109375" style="1"/>
    <col min="4097" max="4097" width="3.5546875" style="1" customWidth="1"/>
    <col min="4098" max="4352" width="9.109375" style="1"/>
    <col min="4353" max="4353" width="3.5546875" style="1" customWidth="1"/>
    <col min="4354" max="4608" width="9.109375" style="1"/>
    <col min="4609" max="4609" width="3.5546875" style="1" customWidth="1"/>
    <col min="4610" max="4864" width="9.109375" style="1"/>
    <col min="4865" max="4865" width="3.5546875" style="1" customWidth="1"/>
    <col min="4866" max="5120" width="9.109375" style="1"/>
    <col min="5121" max="5121" width="3.5546875" style="1" customWidth="1"/>
    <col min="5122" max="5376" width="9.109375" style="1"/>
    <col min="5377" max="5377" width="3.5546875" style="1" customWidth="1"/>
    <col min="5378" max="5632" width="9.109375" style="1"/>
    <col min="5633" max="5633" width="3.5546875" style="1" customWidth="1"/>
    <col min="5634" max="5888" width="9.109375" style="1"/>
    <col min="5889" max="5889" width="3.5546875" style="1" customWidth="1"/>
    <col min="5890" max="6144" width="9.109375" style="1"/>
    <col min="6145" max="6145" width="3.5546875" style="1" customWidth="1"/>
    <col min="6146" max="6400" width="9.109375" style="1"/>
    <col min="6401" max="6401" width="3.5546875" style="1" customWidth="1"/>
    <col min="6402" max="6656" width="9.109375" style="1"/>
    <col min="6657" max="6657" width="3.5546875" style="1" customWidth="1"/>
    <col min="6658" max="6912" width="9.109375" style="1"/>
    <col min="6913" max="6913" width="3.5546875" style="1" customWidth="1"/>
    <col min="6914" max="7168" width="9.109375" style="1"/>
    <col min="7169" max="7169" width="3.5546875" style="1" customWidth="1"/>
    <col min="7170" max="7424" width="9.109375" style="1"/>
    <col min="7425" max="7425" width="3.5546875" style="1" customWidth="1"/>
    <col min="7426" max="7680" width="9.109375" style="1"/>
    <col min="7681" max="7681" width="3.5546875" style="1" customWidth="1"/>
    <col min="7682" max="7936" width="9.109375" style="1"/>
    <col min="7937" max="7937" width="3.5546875" style="1" customWidth="1"/>
    <col min="7938" max="8192" width="9.109375" style="1"/>
    <col min="8193" max="8193" width="3.5546875" style="1" customWidth="1"/>
    <col min="8194" max="8448" width="9.109375" style="1"/>
    <col min="8449" max="8449" width="3.5546875" style="1" customWidth="1"/>
    <col min="8450" max="8704" width="9.109375" style="1"/>
    <col min="8705" max="8705" width="3.5546875" style="1" customWidth="1"/>
    <col min="8706" max="8960" width="9.109375" style="1"/>
    <col min="8961" max="8961" width="3.5546875" style="1" customWidth="1"/>
    <col min="8962" max="9216" width="9.109375" style="1"/>
    <col min="9217" max="9217" width="3.5546875" style="1" customWidth="1"/>
    <col min="9218" max="9472" width="9.109375" style="1"/>
    <col min="9473" max="9473" width="3.5546875" style="1" customWidth="1"/>
    <col min="9474" max="9728" width="9.109375" style="1"/>
    <col min="9729" max="9729" width="3.5546875" style="1" customWidth="1"/>
    <col min="9730" max="9984" width="9.109375" style="1"/>
    <col min="9985" max="9985" width="3.5546875" style="1" customWidth="1"/>
    <col min="9986" max="10240" width="9.109375" style="1"/>
    <col min="10241" max="10241" width="3.5546875" style="1" customWidth="1"/>
    <col min="10242" max="10496" width="9.109375" style="1"/>
    <col min="10497" max="10497" width="3.5546875" style="1" customWidth="1"/>
    <col min="10498" max="10752" width="9.109375" style="1"/>
    <col min="10753" max="10753" width="3.5546875" style="1" customWidth="1"/>
    <col min="10754" max="11008" width="9.109375" style="1"/>
    <col min="11009" max="11009" width="3.5546875" style="1" customWidth="1"/>
    <col min="11010" max="11264" width="9.109375" style="1"/>
    <col min="11265" max="11265" width="3.5546875" style="1" customWidth="1"/>
    <col min="11266" max="11520" width="9.109375" style="1"/>
    <col min="11521" max="11521" width="3.5546875" style="1" customWidth="1"/>
    <col min="11522" max="11776" width="9.109375" style="1"/>
    <col min="11777" max="11777" width="3.5546875" style="1" customWidth="1"/>
    <col min="11778" max="12032" width="9.109375" style="1"/>
    <col min="12033" max="12033" width="3.5546875" style="1" customWidth="1"/>
    <col min="12034" max="12288" width="9.109375" style="1"/>
    <col min="12289" max="12289" width="3.5546875" style="1" customWidth="1"/>
    <col min="12290" max="12544" width="9.109375" style="1"/>
    <col min="12545" max="12545" width="3.5546875" style="1" customWidth="1"/>
    <col min="12546" max="12800" width="9.109375" style="1"/>
    <col min="12801" max="12801" width="3.5546875" style="1" customWidth="1"/>
    <col min="12802" max="13056" width="9.109375" style="1"/>
    <col min="13057" max="13057" width="3.5546875" style="1" customWidth="1"/>
    <col min="13058" max="13312" width="9.109375" style="1"/>
    <col min="13313" max="13313" width="3.5546875" style="1" customWidth="1"/>
    <col min="13314" max="13568" width="9.109375" style="1"/>
    <col min="13569" max="13569" width="3.5546875" style="1" customWidth="1"/>
    <col min="13570" max="13824" width="9.109375" style="1"/>
    <col min="13825" max="13825" width="3.5546875" style="1" customWidth="1"/>
    <col min="13826" max="14080" width="9.109375" style="1"/>
    <col min="14081" max="14081" width="3.5546875" style="1" customWidth="1"/>
    <col min="14082" max="14336" width="9.109375" style="1"/>
    <col min="14337" max="14337" width="3.5546875" style="1" customWidth="1"/>
    <col min="14338" max="14592" width="9.109375" style="1"/>
    <col min="14593" max="14593" width="3.5546875" style="1" customWidth="1"/>
    <col min="14594" max="14848" width="9.109375" style="1"/>
    <col min="14849" max="14849" width="3.5546875" style="1" customWidth="1"/>
    <col min="14850" max="15104" width="9.109375" style="1"/>
    <col min="15105" max="15105" width="3.5546875" style="1" customWidth="1"/>
    <col min="15106" max="15360" width="9.109375" style="1"/>
    <col min="15361" max="15361" width="3.5546875" style="1" customWidth="1"/>
    <col min="15362" max="15616" width="9.109375" style="1"/>
    <col min="15617" max="15617" width="3.5546875" style="1" customWidth="1"/>
    <col min="15618" max="15872" width="9.109375" style="1"/>
    <col min="15873" max="15873" width="3.5546875" style="1" customWidth="1"/>
    <col min="15874" max="16128" width="9.109375" style="1"/>
    <col min="16129" max="16129" width="3.5546875" style="1" customWidth="1"/>
    <col min="16130" max="16384" width="9.109375" style="1"/>
  </cols>
  <sheetData>
    <row r="1" spans="1:19" s="2" customFormat="1" x14ac:dyDescent="0.25">
      <c r="A1" s="2" t="s">
        <v>268</v>
      </c>
    </row>
    <row r="2" spans="1:19" s="2" customFormat="1" ht="24" customHeight="1" x14ac:dyDescent="0.5">
      <c r="B2" s="6" t="s">
        <v>267</v>
      </c>
      <c r="K2" s="5"/>
      <c r="M2" s="82" t="s">
        <v>208</v>
      </c>
    </row>
    <row r="3" spans="1:19" s="2" customFormat="1" ht="15.6" x14ac:dyDescent="0.3">
      <c r="B3" s="93" t="s">
        <v>233</v>
      </c>
      <c r="M3" s="83" t="s">
        <v>34</v>
      </c>
    </row>
    <row r="4" spans="1:19" s="2" customFormat="1" ht="9.75" customHeight="1" x14ac:dyDescent="0.3">
      <c r="B4" s="93"/>
      <c r="M4" s="83"/>
    </row>
    <row r="5" spans="1:19" s="2" customFormat="1" ht="15.6" x14ac:dyDescent="0.3">
      <c r="B5" s="4"/>
      <c r="D5" s="4"/>
      <c r="K5" s="3"/>
      <c r="M5" s="104"/>
    </row>
    <row r="6" spans="1:19" s="2" customFormat="1" ht="15.6" x14ac:dyDescent="0.3">
      <c r="B6" s="4" t="s">
        <v>234</v>
      </c>
      <c r="D6" s="4"/>
      <c r="K6" s="3"/>
      <c r="M6" s="105"/>
      <c r="N6" s="105"/>
      <c r="O6" s="105"/>
      <c r="P6" s="105"/>
      <c r="Q6" s="105"/>
      <c r="R6" s="105"/>
      <c r="S6" s="105"/>
    </row>
    <row r="7" spans="1:19" s="2" customFormat="1" x14ac:dyDescent="0.25"/>
    <row r="8" spans="1:19" customFormat="1" ht="14.4" x14ac:dyDescent="0.3"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</row>
    <row r="9" spans="1:19" customFormat="1" ht="14.4" x14ac:dyDescent="0.3">
      <c r="B9" s="63" t="s">
        <v>228</v>
      </c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</row>
    <row r="10" spans="1:19" customFormat="1" ht="14.4" x14ac:dyDescent="0.3">
      <c r="B10" s="63" t="s">
        <v>229</v>
      </c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</row>
    <row r="11" spans="1:19" customFormat="1" ht="14.4" x14ac:dyDescent="0.3">
      <c r="B11" s="63" t="s">
        <v>230</v>
      </c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</row>
    <row r="12" spans="1:19" customFormat="1" ht="14.4" x14ac:dyDescent="0.3">
      <c r="B12" s="63" t="s">
        <v>231</v>
      </c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</row>
    <row r="13" spans="1:19" customFormat="1" ht="14.4" x14ac:dyDescent="0.3">
      <c r="B13" s="63" t="s">
        <v>232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</row>
    <row r="14" spans="1:19" customFormat="1" ht="14.4" x14ac:dyDescent="0.3">
      <c r="B14" s="63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</row>
    <row r="15" spans="1:19" customFormat="1" ht="14.4" x14ac:dyDescent="0.3">
      <c r="B15" s="100" t="s">
        <v>57</v>
      </c>
      <c r="C15" s="100"/>
      <c r="D15" s="100" t="s">
        <v>1</v>
      </c>
      <c r="E15" s="63"/>
      <c r="F15" s="63"/>
      <c r="G15" s="63"/>
      <c r="H15" s="63"/>
      <c r="I15" s="63"/>
      <c r="J15" s="63"/>
      <c r="K15" s="100" t="s">
        <v>57</v>
      </c>
      <c r="L15" s="100"/>
      <c r="M15" s="100" t="s">
        <v>1</v>
      </c>
      <c r="N15" s="63"/>
      <c r="O15" s="63"/>
      <c r="P15" s="63"/>
      <c r="Q15" s="63"/>
      <c r="R15" s="63"/>
    </row>
    <row r="16" spans="1:19" customFormat="1" ht="14.4" x14ac:dyDescent="0.3">
      <c r="B16" s="101" t="s">
        <v>62</v>
      </c>
      <c r="C16" s="63"/>
      <c r="D16" s="63" t="s">
        <v>59</v>
      </c>
      <c r="E16" s="63"/>
      <c r="F16" s="63"/>
      <c r="G16" s="63"/>
      <c r="H16" s="63"/>
      <c r="I16" s="63"/>
      <c r="J16" s="63"/>
      <c r="K16" s="101" t="s">
        <v>124</v>
      </c>
      <c r="L16" s="63"/>
      <c r="M16" s="63" t="s">
        <v>65</v>
      </c>
      <c r="N16" s="63"/>
      <c r="O16" s="63"/>
      <c r="P16" s="63"/>
      <c r="Q16" s="63"/>
      <c r="R16" s="63"/>
    </row>
    <row r="17" spans="1:18" customFormat="1" ht="14.4" x14ac:dyDescent="0.3">
      <c r="B17" s="101" t="s">
        <v>67</v>
      </c>
      <c r="C17" s="63"/>
      <c r="D17" s="63" t="s">
        <v>61</v>
      </c>
      <c r="E17" s="63"/>
      <c r="F17" s="63"/>
      <c r="G17" s="63"/>
      <c r="H17" s="63"/>
      <c r="I17" s="63"/>
      <c r="J17" s="63"/>
      <c r="K17" s="101" t="s">
        <v>125</v>
      </c>
      <c r="L17" s="63"/>
      <c r="M17" s="63" t="s">
        <v>111</v>
      </c>
      <c r="N17" s="63"/>
      <c r="O17" s="63"/>
      <c r="P17" s="63"/>
      <c r="Q17" s="63"/>
      <c r="R17" s="63"/>
    </row>
    <row r="18" spans="1:18" customFormat="1" ht="14.4" x14ac:dyDescent="0.3">
      <c r="B18" s="101" t="s">
        <v>58</v>
      </c>
      <c r="C18" s="63"/>
      <c r="D18" s="63" t="s">
        <v>63</v>
      </c>
      <c r="E18" s="63"/>
      <c r="F18" s="63"/>
      <c r="G18" s="63"/>
      <c r="H18" s="63"/>
      <c r="I18" s="63"/>
      <c r="J18" s="63"/>
      <c r="K18" s="101" t="s">
        <v>126</v>
      </c>
      <c r="L18" s="63"/>
      <c r="M18" s="63" t="s">
        <v>66</v>
      </c>
      <c r="N18" s="63"/>
      <c r="O18" s="63"/>
      <c r="P18" s="63"/>
      <c r="Q18" s="63"/>
      <c r="R18" s="63"/>
    </row>
    <row r="19" spans="1:18" customFormat="1" ht="14.4" x14ac:dyDescent="0.3">
      <c r="B19" s="101" t="s">
        <v>123</v>
      </c>
      <c r="C19" s="63"/>
      <c r="D19" s="63" t="s">
        <v>64</v>
      </c>
      <c r="E19" s="63"/>
      <c r="F19" s="63"/>
      <c r="G19" s="63"/>
      <c r="H19" s="63"/>
      <c r="I19" s="63"/>
      <c r="J19" s="63"/>
      <c r="K19" s="101" t="s">
        <v>127</v>
      </c>
      <c r="L19" s="63"/>
      <c r="M19" s="63" t="s">
        <v>253</v>
      </c>
      <c r="N19" s="63"/>
      <c r="O19" s="63"/>
      <c r="P19" s="63"/>
      <c r="Q19" s="63"/>
      <c r="R19" s="63"/>
    </row>
    <row r="20" spans="1:18" customFormat="1" ht="14.4" x14ac:dyDescent="0.3">
      <c r="B20" s="101" t="s">
        <v>60</v>
      </c>
      <c r="C20" s="63"/>
      <c r="D20" s="63" t="s">
        <v>185</v>
      </c>
      <c r="E20" s="63"/>
      <c r="F20" s="63"/>
      <c r="G20" s="63"/>
      <c r="H20" s="63"/>
      <c r="I20" s="63"/>
      <c r="J20" s="63"/>
      <c r="K20" s="101" t="s">
        <v>156</v>
      </c>
      <c r="L20" s="102"/>
      <c r="M20" s="63" t="s">
        <v>157</v>
      </c>
      <c r="N20" s="102"/>
      <c r="O20" s="102"/>
      <c r="P20" s="102"/>
      <c r="Q20" s="63"/>
      <c r="R20" s="63"/>
    </row>
    <row r="21" spans="1:18" customFormat="1" ht="14.4" x14ac:dyDescent="0.3">
      <c r="B21" s="101" t="s">
        <v>184</v>
      </c>
      <c r="C21" s="63"/>
      <c r="D21" s="63" t="s">
        <v>258</v>
      </c>
      <c r="E21" s="63"/>
      <c r="F21" s="63"/>
      <c r="G21" s="63"/>
      <c r="H21" s="63"/>
      <c r="I21" s="63"/>
      <c r="J21" s="63"/>
      <c r="K21" s="101" t="s">
        <v>94</v>
      </c>
      <c r="L21" s="63"/>
      <c r="M21" s="63" t="s">
        <v>95</v>
      </c>
      <c r="N21" s="63"/>
      <c r="O21" s="63"/>
      <c r="P21" s="63"/>
      <c r="Q21" s="63"/>
      <c r="R21" s="63"/>
    </row>
    <row r="22" spans="1:18" customFormat="1" ht="14.4" x14ac:dyDescent="0.3">
      <c r="B22" s="101" t="s">
        <v>256</v>
      </c>
      <c r="C22" s="63"/>
      <c r="D22" s="63" t="s">
        <v>259</v>
      </c>
      <c r="E22" s="63"/>
      <c r="F22" s="63"/>
      <c r="G22" s="63"/>
      <c r="H22" s="63"/>
      <c r="I22" s="63"/>
      <c r="J22" s="63"/>
      <c r="K22" s="63"/>
      <c r="L22" s="63"/>
      <c r="M22" s="63" t="s">
        <v>96</v>
      </c>
      <c r="N22" s="63"/>
      <c r="O22" s="63"/>
      <c r="P22" s="63"/>
      <c r="Q22" s="63"/>
      <c r="R22" s="63"/>
    </row>
    <row r="23" spans="1:18" customFormat="1" ht="14.4" x14ac:dyDescent="0.3">
      <c r="B23" s="101" t="s">
        <v>257</v>
      </c>
      <c r="C23" s="63"/>
      <c r="D23" s="63" t="s">
        <v>260</v>
      </c>
      <c r="E23" s="63"/>
      <c r="F23" s="63"/>
      <c r="G23" s="63"/>
      <c r="H23" s="63"/>
      <c r="I23" s="63"/>
      <c r="J23" s="63"/>
      <c r="K23" s="63"/>
      <c r="L23" s="63"/>
      <c r="M23" s="63" t="s">
        <v>187</v>
      </c>
      <c r="N23" s="63"/>
      <c r="O23" s="63"/>
      <c r="P23" s="63"/>
      <c r="Q23" s="63"/>
      <c r="R23" s="63"/>
    </row>
    <row r="24" spans="1:18" customFormat="1" ht="14.4" x14ac:dyDescent="0.3">
      <c r="B24" s="63"/>
      <c r="C24" s="63"/>
      <c r="D24" s="63"/>
      <c r="E24" s="63"/>
      <c r="F24" s="63"/>
      <c r="G24" s="63"/>
      <c r="H24" s="63"/>
      <c r="I24" s="63"/>
      <c r="J24" s="63"/>
      <c r="K24" s="101" t="s">
        <v>201</v>
      </c>
      <c r="L24" s="63"/>
      <c r="M24" s="63" t="s">
        <v>254</v>
      </c>
      <c r="N24" s="63"/>
      <c r="O24" s="63"/>
      <c r="P24" s="63"/>
      <c r="Q24" s="63"/>
      <c r="R24" s="63"/>
    </row>
    <row r="25" spans="1:18" customFormat="1" ht="14.4" x14ac:dyDescent="0.3"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</row>
    <row r="26" spans="1:18" customFormat="1" ht="14.4" x14ac:dyDescent="0.3">
      <c r="A26" s="1"/>
      <c r="C26" s="1"/>
    </row>
    <row r="27" spans="1:18" customFormat="1" ht="14.4" x14ac:dyDescent="0.3">
      <c r="A27" s="1"/>
      <c r="C27" s="1"/>
    </row>
    <row r="28" spans="1:18" customFormat="1" ht="14.4" x14ac:dyDescent="0.3">
      <c r="A28" s="1"/>
      <c r="C28" s="1"/>
    </row>
    <row r="29" spans="1:18" customFormat="1" ht="14.4" x14ac:dyDescent="0.3">
      <c r="A29" s="1"/>
      <c r="C29" s="1"/>
    </row>
    <row r="30" spans="1:18" customFormat="1" ht="14.4" x14ac:dyDescent="0.3">
      <c r="A30" s="1"/>
      <c r="C30" s="1"/>
    </row>
    <row r="31" spans="1:18" customFormat="1" ht="14.4" x14ac:dyDescent="0.3">
      <c r="A31" s="1"/>
      <c r="C31" s="1"/>
    </row>
    <row r="32" spans="1:18" customFormat="1" ht="14.4" x14ac:dyDescent="0.3">
      <c r="A32" s="1"/>
      <c r="C32" s="1"/>
    </row>
    <row r="33" spans="1:3" customFormat="1" ht="14.4" x14ac:dyDescent="0.3">
      <c r="A33" s="1"/>
      <c r="C33" s="1"/>
    </row>
    <row r="34" spans="1:3" customFormat="1" ht="14.4" x14ac:dyDescent="0.3">
      <c r="A34" s="1"/>
      <c r="C34" s="1"/>
    </row>
    <row r="35" spans="1:3" customFormat="1" ht="14.4" x14ac:dyDescent="0.3">
      <c r="A35" s="1"/>
      <c r="C35" s="1"/>
    </row>
    <row r="36" spans="1:3" customFormat="1" ht="14.4" x14ac:dyDescent="0.3">
      <c r="A36" s="1"/>
      <c r="C36" s="1"/>
    </row>
    <row r="37" spans="1:3" customFormat="1" ht="14.4" x14ac:dyDescent="0.3"/>
    <row r="38" spans="1:3" customFormat="1" ht="14.4" x14ac:dyDescent="0.3"/>
    <row r="39" spans="1:3" customFormat="1" ht="14.4" x14ac:dyDescent="0.3"/>
    <row r="40" spans="1:3" customFormat="1" ht="14.4" x14ac:dyDescent="0.3"/>
    <row r="41" spans="1:3" customFormat="1" ht="14.4" x14ac:dyDescent="0.3"/>
    <row r="42" spans="1:3" customFormat="1" ht="14.4" x14ac:dyDescent="0.3"/>
    <row r="43" spans="1:3" customFormat="1" ht="14.4" x14ac:dyDescent="0.3"/>
    <row r="44" spans="1:3" customFormat="1" ht="14.4" x14ac:dyDescent="0.3"/>
    <row r="45" spans="1:3" customFormat="1" ht="14.4" x14ac:dyDescent="0.3"/>
    <row r="46" spans="1:3" customFormat="1" ht="14.4" x14ac:dyDescent="0.3"/>
    <row r="47" spans="1:3" customFormat="1" ht="14.4" x14ac:dyDescent="0.3"/>
    <row r="48" spans="1:3" customFormat="1" ht="14.4" x14ac:dyDescent="0.3"/>
    <row r="49" customFormat="1" ht="14.4" x14ac:dyDescent="0.3"/>
    <row r="50" customFormat="1" ht="14.4" x14ac:dyDescent="0.3"/>
    <row r="51" customFormat="1" ht="14.4" x14ac:dyDescent="0.3"/>
    <row r="52" customFormat="1" ht="14.4" x14ac:dyDescent="0.3"/>
    <row r="53" customFormat="1" ht="14.4" x14ac:dyDescent="0.3"/>
    <row r="54" customFormat="1" ht="14.4" x14ac:dyDescent="0.3"/>
    <row r="55" customFormat="1" ht="14.4" x14ac:dyDescent="0.3"/>
    <row r="56" customFormat="1" ht="14.4" x14ac:dyDescent="0.3"/>
    <row r="57" customFormat="1" ht="14.4" x14ac:dyDescent="0.3"/>
    <row r="58" customFormat="1" ht="14.4" x14ac:dyDescent="0.3"/>
    <row r="59" customFormat="1" ht="14.4" x14ac:dyDescent="0.3"/>
    <row r="60" customFormat="1" ht="14.4" x14ac:dyDescent="0.3"/>
    <row r="61" customFormat="1" ht="14.4" x14ac:dyDescent="0.3"/>
    <row r="62" customFormat="1" ht="14.4" x14ac:dyDescent="0.3"/>
    <row r="63" customFormat="1" ht="14.4" x14ac:dyDescent="0.3"/>
    <row r="64" customFormat="1" ht="14.4" x14ac:dyDescent="0.3"/>
    <row r="65" customFormat="1" ht="14.4" x14ac:dyDescent="0.3"/>
    <row r="66" customFormat="1" ht="14.4" x14ac:dyDescent="0.3"/>
    <row r="67" customFormat="1" ht="14.4" x14ac:dyDescent="0.3"/>
    <row r="68" customFormat="1" ht="14.4" x14ac:dyDescent="0.3"/>
    <row r="69" customFormat="1" ht="14.4" x14ac:dyDescent="0.3"/>
    <row r="70" customFormat="1" ht="14.4" x14ac:dyDescent="0.3"/>
    <row r="71" customFormat="1" ht="14.4" x14ac:dyDescent="0.3"/>
    <row r="72" customFormat="1" ht="14.4" x14ac:dyDescent="0.3"/>
    <row r="73" customFormat="1" ht="14.4" x14ac:dyDescent="0.3"/>
    <row r="74" customFormat="1" ht="14.4" x14ac:dyDescent="0.3"/>
    <row r="75" customFormat="1" ht="14.4" x14ac:dyDescent="0.3"/>
    <row r="76" customFormat="1" ht="14.4" x14ac:dyDescent="0.3"/>
    <row r="77" customFormat="1" ht="14.4" x14ac:dyDescent="0.3"/>
    <row r="78" customFormat="1" ht="14.4" x14ac:dyDescent="0.3"/>
    <row r="79" customFormat="1" ht="14.4" x14ac:dyDescent="0.3"/>
    <row r="80" customFormat="1" ht="14.4" x14ac:dyDescent="0.3"/>
    <row r="81" customFormat="1" ht="14.4" x14ac:dyDescent="0.3"/>
    <row r="82" customFormat="1" ht="14.4" x14ac:dyDescent="0.3"/>
    <row r="83" customFormat="1" ht="14.4" x14ac:dyDescent="0.3"/>
    <row r="84" customFormat="1" ht="14.4" x14ac:dyDescent="0.3"/>
    <row r="85" customFormat="1" ht="14.4" x14ac:dyDescent="0.3"/>
    <row r="86" customFormat="1" ht="14.4" x14ac:dyDescent="0.3"/>
    <row r="87" customFormat="1" ht="14.4" x14ac:dyDescent="0.3"/>
    <row r="88" customFormat="1" ht="14.4" x14ac:dyDescent="0.3"/>
    <row r="89" customFormat="1" ht="14.4" x14ac:dyDescent="0.3"/>
    <row r="90" customFormat="1" ht="14.4" x14ac:dyDescent="0.3"/>
    <row r="91" customFormat="1" ht="14.4" x14ac:dyDescent="0.3"/>
    <row r="92" customFormat="1" ht="14.4" x14ac:dyDescent="0.3"/>
    <row r="93" customFormat="1" ht="14.4" x14ac:dyDescent="0.3"/>
    <row r="94" customFormat="1" ht="14.4" x14ac:dyDescent="0.3"/>
    <row r="95" customFormat="1" ht="14.4" x14ac:dyDescent="0.3"/>
    <row r="96" customFormat="1" ht="14.4" x14ac:dyDescent="0.3"/>
    <row r="97" customFormat="1" ht="14.4" x14ac:dyDescent="0.3"/>
    <row r="98" customFormat="1" ht="14.4" x14ac:dyDescent="0.3"/>
    <row r="99" customFormat="1" ht="14.4" x14ac:dyDescent="0.3"/>
    <row r="100" customFormat="1" ht="14.4" x14ac:dyDescent="0.3"/>
    <row r="101" customFormat="1" ht="14.4" x14ac:dyDescent="0.3"/>
    <row r="102" customFormat="1" ht="14.4" x14ac:dyDescent="0.3"/>
    <row r="103" customFormat="1" ht="14.4" x14ac:dyDescent="0.3"/>
    <row r="104" customFormat="1" ht="14.4" x14ac:dyDescent="0.3"/>
    <row r="105" customFormat="1" ht="14.4" x14ac:dyDescent="0.3"/>
    <row r="106" customFormat="1" ht="14.4" x14ac:dyDescent="0.3"/>
    <row r="107" customFormat="1" ht="14.4" x14ac:dyDescent="0.3"/>
    <row r="108" customFormat="1" ht="14.4" x14ac:dyDescent="0.3"/>
    <row r="109" customFormat="1" ht="14.4" x14ac:dyDescent="0.3"/>
    <row r="110" customFormat="1" ht="14.4" x14ac:dyDescent="0.3"/>
    <row r="111" customFormat="1" ht="14.4" x14ac:dyDescent="0.3"/>
    <row r="112" customFormat="1" ht="14.4" x14ac:dyDescent="0.3"/>
    <row r="113" customFormat="1" ht="14.4" x14ac:dyDescent="0.3"/>
    <row r="114" customFormat="1" ht="14.4" x14ac:dyDescent="0.3"/>
    <row r="115" customFormat="1" ht="14.4" x14ac:dyDescent="0.3"/>
    <row r="116" customFormat="1" ht="14.4" x14ac:dyDescent="0.3"/>
    <row r="117" customFormat="1" ht="14.4" x14ac:dyDescent="0.3"/>
    <row r="118" customFormat="1" ht="14.4" x14ac:dyDescent="0.3"/>
    <row r="119" customFormat="1" ht="14.4" x14ac:dyDescent="0.3"/>
    <row r="120" customFormat="1" ht="14.4" x14ac:dyDescent="0.3"/>
    <row r="121" customFormat="1" ht="14.4" x14ac:dyDescent="0.3"/>
    <row r="122" customFormat="1" ht="14.4" x14ac:dyDescent="0.3"/>
    <row r="123" customFormat="1" ht="14.4" x14ac:dyDescent="0.3"/>
    <row r="124" customFormat="1" ht="14.4" x14ac:dyDescent="0.3"/>
    <row r="125" customFormat="1" ht="14.4" x14ac:dyDescent="0.3"/>
    <row r="126" customFormat="1" ht="14.4" x14ac:dyDescent="0.3"/>
    <row r="127" customFormat="1" ht="14.4" x14ac:dyDescent="0.3"/>
    <row r="128" customFormat="1" ht="14.4" x14ac:dyDescent="0.3"/>
    <row r="129" customFormat="1" ht="14.4" x14ac:dyDescent="0.3"/>
    <row r="130" customFormat="1" ht="14.4" x14ac:dyDescent="0.3"/>
    <row r="131" customFormat="1" ht="14.4" x14ac:dyDescent="0.3"/>
    <row r="132" customFormat="1" ht="14.4" x14ac:dyDescent="0.3"/>
    <row r="133" customFormat="1" ht="14.4" x14ac:dyDescent="0.3"/>
    <row r="134" customFormat="1" ht="14.4" x14ac:dyDescent="0.3"/>
    <row r="135" customFormat="1" ht="14.4" x14ac:dyDescent="0.3"/>
    <row r="136" customFormat="1" ht="14.4" x14ac:dyDescent="0.3"/>
    <row r="137" customFormat="1" ht="14.4" x14ac:dyDescent="0.3"/>
    <row r="138" customFormat="1" ht="14.4" x14ac:dyDescent="0.3"/>
    <row r="139" customFormat="1" ht="14.4" x14ac:dyDescent="0.3"/>
    <row r="140" customFormat="1" ht="14.4" x14ac:dyDescent="0.3"/>
    <row r="141" customFormat="1" ht="14.4" x14ac:dyDescent="0.3"/>
    <row r="142" customFormat="1" ht="14.4" x14ac:dyDescent="0.3"/>
    <row r="143" customFormat="1" ht="14.4" x14ac:dyDescent="0.3"/>
    <row r="144" customFormat="1" ht="14.4" x14ac:dyDescent="0.3"/>
    <row r="145" customFormat="1" ht="14.4" x14ac:dyDescent="0.3"/>
    <row r="146" customFormat="1" ht="14.4" x14ac:dyDescent="0.3"/>
    <row r="147" customFormat="1" ht="14.4" x14ac:dyDescent="0.3"/>
    <row r="148" customFormat="1" ht="14.4" x14ac:dyDescent="0.3"/>
    <row r="149" customFormat="1" ht="14.4" x14ac:dyDescent="0.3"/>
    <row r="150" customFormat="1" ht="14.4" x14ac:dyDescent="0.3"/>
    <row r="151" customFormat="1" ht="14.4" x14ac:dyDescent="0.3"/>
    <row r="152" customFormat="1" ht="14.4" x14ac:dyDescent="0.3"/>
    <row r="153" customFormat="1" ht="14.4" x14ac:dyDescent="0.3"/>
    <row r="154" customFormat="1" ht="14.4" x14ac:dyDescent="0.3"/>
    <row r="155" customFormat="1" ht="14.4" x14ac:dyDescent="0.3"/>
    <row r="156" customFormat="1" ht="14.4" x14ac:dyDescent="0.3"/>
    <row r="157" customFormat="1" ht="14.4" x14ac:dyDescent="0.3"/>
    <row r="158" customFormat="1" ht="14.4" x14ac:dyDescent="0.3"/>
    <row r="159" customFormat="1" ht="14.4" x14ac:dyDescent="0.3"/>
    <row r="160" customFormat="1" ht="14.4" x14ac:dyDescent="0.3"/>
    <row r="161" customFormat="1" ht="14.4" x14ac:dyDescent="0.3"/>
    <row r="162" customFormat="1" ht="14.4" x14ac:dyDescent="0.3"/>
    <row r="163" customFormat="1" ht="14.4" x14ac:dyDescent="0.3"/>
    <row r="164" customFormat="1" ht="14.4" x14ac:dyDescent="0.3"/>
    <row r="165" customFormat="1" ht="14.4" x14ac:dyDescent="0.3"/>
    <row r="166" customFormat="1" ht="14.4" x14ac:dyDescent="0.3"/>
    <row r="167" customFormat="1" ht="14.4" x14ac:dyDescent="0.3"/>
    <row r="168" customFormat="1" ht="14.4" x14ac:dyDescent="0.3"/>
    <row r="169" customFormat="1" ht="14.4" x14ac:dyDescent="0.3"/>
    <row r="170" customFormat="1" ht="14.4" x14ac:dyDescent="0.3"/>
    <row r="171" customFormat="1" ht="14.4" x14ac:dyDescent="0.3"/>
    <row r="172" customFormat="1" ht="14.4" x14ac:dyDescent="0.3"/>
    <row r="173" customFormat="1" ht="14.4" x14ac:dyDescent="0.3"/>
    <row r="174" customFormat="1" ht="14.4" x14ac:dyDescent="0.3"/>
    <row r="175" customFormat="1" ht="14.4" x14ac:dyDescent="0.3"/>
    <row r="176" customFormat="1" ht="14.4" x14ac:dyDescent="0.3"/>
    <row r="177" customFormat="1" ht="14.4" x14ac:dyDescent="0.3"/>
    <row r="178" customFormat="1" ht="14.4" x14ac:dyDescent="0.3"/>
    <row r="179" customFormat="1" ht="14.4" x14ac:dyDescent="0.3"/>
    <row r="180" customFormat="1" ht="14.4" x14ac:dyDescent="0.3"/>
    <row r="181" customFormat="1" ht="14.4" x14ac:dyDescent="0.3"/>
    <row r="182" customFormat="1" ht="14.4" x14ac:dyDescent="0.3"/>
    <row r="183" customFormat="1" ht="14.4" x14ac:dyDescent="0.3"/>
    <row r="184" customFormat="1" ht="14.4" x14ac:dyDescent="0.3"/>
    <row r="185" customFormat="1" ht="14.4" x14ac:dyDescent="0.3"/>
    <row r="186" customFormat="1" ht="14.4" x14ac:dyDescent="0.3"/>
    <row r="187" customFormat="1" ht="14.4" x14ac:dyDescent="0.3"/>
    <row r="188" customFormat="1" ht="14.4" x14ac:dyDescent="0.3"/>
    <row r="189" customFormat="1" ht="14.4" x14ac:dyDescent="0.3"/>
    <row r="190" customFormat="1" ht="14.4" x14ac:dyDescent="0.3"/>
    <row r="191" customFormat="1" ht="14.4" x14ac:dyDescent="0.3"/>
    <row r="192" customFormat="1" ht="14.4" x14ac:dyDescent="0.3"/>
    <row r="193" customFormat="1" ht="14.4" x14ac:dyDescent="0.3"/>
    <row r="194" customFormat="1" ht="14.4" x14ac:dyDescent="0.3"/>
    <row r="195" customFormat="1" ht="14.4" x14ac:dyDescent="0.3"/>
    <row r="196" customFormat="1" ht="14.4" x14ac:dyDescent="0.3"/>
    <row r="197" customFormat="1" ht="14.4" x14ac:dyDescent="0.3"/>
    <row r="198" customFormat="1" ht="14.4" x14ac:dyDescent="0.3"/>
    <row r="199" customFormat="1" ht="14.4" x14ac:dyDescent="0.3"/>
    <row r="200" customFormat="1" ht="14.4" x14ac:dyDescent="0.3"/>
    <row r="201" customFormat="1" ht="14.4" x14ac:dyDescent="0.3"/>
    <row r="202" customFormat="1" ht="14.4" x14ac:dyDescent="0.3"/>
    <row r="203" customFormat="1" ht="14.4" x14ac:dyDescent="0.3"/>
    <row r="204" customFormat="1" ht="14.4" x14ac:dyDescent="0.3"/>
    <row r="205" customFormat="1" ht="14.4" x14ac:dyDescent="0.3"/>
    <row r="206" customFormat="1" ht="14.4" x14ac:dyDescent="0.3"/>
    <row r="207" customFormat="1" ht="14.4" x14ac:dyDescent="0.3"/>
    <row r="208" customFormat="1" ht="14.4" x14ac:dyDescent="0.3"/>
    <row r="209" customFormat="1" ht="14.4" x14ac:dyDescent="0.3"/>
    <row r="210" customFormat="1" ht="14.4" x14ac:dyDescent="0.3"/>
    <row r="211" customFormat="1" ht="14.4" x14ac:dyDescent="0.3"/>
    <row r="212" customFormat="1" ht="14.4" x14ac:dyDescent="0.3"/>
    <row r="213" customFormat="1" ht="14.4" x14ac:dyDescent="0.3"/>
    <row r="214" customFormat="1" ht="14.4" x14ac:dyDescent="0.3"/>
    <row r="215" customFormat="1" ht="14.4" x14ac:dyDescent="0.3"/>
    <row r="216" customFormat="1" ht="14.4" x14ac:dyDescent="0.3"/>
    <row r="217" customFormat="1" ht="14.4" x14ac:dyDescent="0.3"/>
    <row r="218" customFormat="1" ht="14.4" x14ac:dyDescent="0.3"/>
    <row r="219" customFormat="1" ht="14.4" x14ac:dyDescent="0.3"/>
    <row r="220" customFormat="1" ht="14.4" x14ac:dyDescent="0.3"/>
    <row r="221" customFormat="1" ht="14.4" x14ac:dyDescent="0.3"/>
    <row r="222" customFormat="1" ht="14.4" x14ac:dyDescent="0.3"/>
    <row r="223" customFormat="1" ht="14.4" x14ac:dyDescent="0.3"/>
    <row r="224" customFormat="1" ht="14.4" x14ac:dyDescent="0.3"/>
    <row r="225" customFormat="1" ht="14.4" x14ac:dyDescent="0.3"/>
    <row r="226" customFormat="1" ht="14.4" x14ac:dyDescent="0.3"/>
    <row r="227" customFormat="1" ht="14.4" x14ac:dyDescent="0.3"/>
    <row r="228" customFormat="1" ht="14.4" x14ac:dyDescent="0.3"/>
    <row r="229" customFormat="1" ht="14.4" x14ac:dyDescent="0.3"/>
    <row r="230" customFormat="1" ht="14.4" x14ac:dyDescent="0.3"/>
    <row r="231" customFormat="1" ht="14.4" x14ac:dyDescent="0.3"/>
    <row r="232" customFormat="1" ht="14.4" x14ac:dyDescent="0.3"/>
    <row r="233" customFormat="1" ht="14.4" x14ac:dyDescent="0.3"/>
    <row r="234" customFormat="1" ht="14.4" x14ac:dyDescent="0.3"/>
    <row r="235" customFormat="1" ht="14.4" x14ac:dyDescent="0.3"/>
    <row r="236" customFormat="1" ht="14.4" x14ac:dyDescent="0.3"/>
    <row r="237" customFormat="1" ht="14.4" x14ac:dyDescent="0.3"/>
    <row r="238" customFormat="1" ht="14.4" x14ac:dyDescent="0.3"/>
    <row r="239" customFormat="1" ht="14.4" x14ac:dyDescent="0.3"/>
    <row r="240" customFormat="1" ht="14.4" x14ac:dyDescent="0.3"/>
    <row r="241" customFormat="1" ht="14.4" x14ac:dyDescent="0.3"/>
    <row r="242" customFormat="1" ht="14.4" x14ac:dyDescent="0.3"/>
    <row r="243" customFormat="1" ht="14.4" x14ac:dyDescent="0.3"/>
    <row r="244" customFormat="1" ht="14.4" x14ac:dyDescent="0.3"/>
    <row r="245" customFormat="1" ht="14.4" x14ac:dyDescent="0.3"/>
    <row r="246" customFormat="1" ht="14.4" x14ac:dyDescent="0.3"/>
    <row r="247" customFormat="1" ht="14.4" x14ac:dyDescent="0.3"/>
    <row r="248" customFormat="1" ht="14.4" x14ac:dyDescent="0.3"/>
    <row r="249" customFormat="1" ht="14.4" x14ac:dyDescent="0.3"/>
    <row r="250" customFormat="1" ht="14.4" x14ac:dyDescent="0.3"/>
    <row r="251" customFormat="1" ht="14.4" x14ac:dyDescent="0.3"/>
    <row r="252" customFormat="1" ht="14.4" x14ac:dyDescent="0.3"/>
    <row r="253" customFormat="1" ht="14.4" x14ac:dyDescent="0.3"/>
    <row r="254" customFormat="1" ht="14.4" x14ac:dyDescent="0.3"/>
    <row r="255" customFormat="1" ht="14.4" x14ac:dyDescent="0.3"/>
    <row r="256" customFormat="1" ht="14.4" x14ac:dyDescent="0.3"/>
    <row r="257" customFormat="1" ht="14.4" x14ac:dyDescent="0.3"/>
    <row r="258" customFormat="1" ht="14.4" x14ac:dyDescent="0.3"/>
    <row r="259" customFormat="1" ht="14.4" x14ac:dyDescent="0.3"/>
    <row r="260" customFormat="1" ht="14.4" x14ac:dyDescent="0.3"/>
    <row r="261" customFormat="1" ht="14.4" x14ac:dyDescent="0.3"/>
    <row r="262" customFormat="1" ht="14.4" x14ac:dyDescent="0.3"/>
    <row r="263" customFormat="1" ht="14.4" x14ac:dyDescent="0.3"/>
    <row r="264" customFormat="1" ht="14.4" x14ac:dyDescent="0.3"/>
    <row r="265" customFormat="1" ht="14.4" x14ac:dyDescent="0.3"/>
    <row r="266" customFormat="1" ht="14.4" x14ac:dyDescent="0.3"/>
    <row r="267" customFormat="1" ht="14.4" x14ac:dyDescent="0.3"/>
    <row r="268" customFormat="1" ht="14.4" x14ac:dyDescent="0.3"/>
    <row r="269" customFormat="1" ht="14.4" x14ac:dyDescent="0.3"/>
  </sheetData>
  <mergeCells count="1">
    <mergeCell ref="M6:S6"/>
  </mergeCells>
  <hyperlinks>
    <hyperlink ref="B16" location="'A1'!A1" display="A1" xr:uid="{00000000-0004-0000-0000-000000000000}"/>
    <hyperlink ref="B17" location="'A2'!A1" display="A2" xr:uid="{00000000-0004-0000-0000-000001000000}"/>
    <hyperlink ref="B18" location="'B1'!A1" display="B1" xr:uid="{00000000-0004-0000-0000-000002000000}"/>
    <hyperlink ref="B19" location="'B1 - postup'!A1" display="B1 - postup" xr:uid="{00000000-0004-0000-0000-000003000000}"/>
    <hyperlink ref="K16" location="'C1'!A1" display="C1" xr:uid="{00000000-0004-0000-0000-000004000000}"/>
    <hyperlink ref="B20" location="'B2'!A1" display="B2" xr:uid="{00000000-0004-0000-0000-000005000000}"/>
    <hyperlink ref="K17" location="'C2'!A1" display="C2" xr:uid="{00000000-0004-0000-0000-000006000000}"/>
    <hyperlink ref="K18" location="'C3'!A1" display="C3" xr:uid="{00000000-0004-0000-0000-000007000000}"/>
    <hyperlink ref="K19" location="'C4'!A1" display="C4" xr:uid="{00000000-0004-0000-0000-000008000000}"/>
    <hyperlink ref="K21" location="'P1'!A1" display="P1" xr:uid="{00000000-0004-0000-0000-000009000000}"/>
    <hyperlink ref="K20" location="'C5'!A1" display="C5" xr:uid="{00000000-0004-0000-0000-00000A000000}"/>
    <hyperlink ref="B21" location="'B3'!A1" display="B3" xr:uid="{00000000-0004-0000-0000-00000B000000}"/>
    <hyperlink ref="K24" location="'P2'!A1" display="P2" xr:uid="{00000000-0004-0000-0000-00000C000000}"/>
    <hyperlink ref="B22" location="'B4'!A1" display="B4" xr:uid="{00000000-0004-0000-0000-00000D000000}"/>
    <hyperlink ref="B23" location="'B5'!A1" display="B5" xr:uid="{00000000-0004-0000-0000-00000E000000}"/>
  </hyperlinks>
  <pageMargins left="0.31496062992125984" right="0.31496062992125984" top="0.59" bottom="0.78740157480314965" header="0.31496062992125984" footer="0.31496062992125984"/>
  <pageSetup paperSize="9" scale="72" orientation="landscape" r:id="rId1"/>
  <headerFooter>
    <oddFooter>&amp;L&amp;10Excel Tutor Online&amp;R&amp;"-,Kurzíva"&amp;8Jiří Číhař
www.dataspectrum.cz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5">
    <pageSetUpPr fitToPage="1"/>
  </sheetPr>
  <dimension ref="A1:S278"/>
  <sheetViews>
    <sheetView showGridLines="0" zoomScaleNormal="100" workbookViewId="0">
      <pane ySplit="7" topLeftCell="A8" activePane="bottomLeft" state="frozen"/>
      <selection pane="bottomLeft"/>
    </sheetView>
  </sheetViews>
  <sheetFormatPr defaultRowHeight="13.2" x14ac:dyDescent="0.25"/>
  <cols>
    <col min="1" max="1" width="3.5546875" style="1" customWidth="1"/>
    <col min="2" max="2" width="13" style="1" customWidth="1"/>
    <col min="3" max="3" width="9.109375" style="1" customWidth="1"/>
    <col min="4" max="5" width="9.109375" style="1"/>
    <col min="6" max="6" width="9.88671875" style="1" customWidth="1"/>
    <col min="7" max="9" width="9.109375" style="1"/>
    <col min="10" max="10" width="14.5546875" style="1" customWidth="1"/>
    <col min="11" max="11" width="8.109375" style="1" customWidth="1"/>
    <col min="12" max="256" width="9.109375" style="1"/>
    <col min="257" max="257" width="3.5546875" style="1" customWidth="1"/>
    <col min="258" max="512" width="9.109375" style="1"/>
    <col min="513" max="513" width="3.5546875" style="1" customWidth="1"/>
    <col min="514" max="768" width="9.109375" style="1"/>
    <col min="769" max="769" width="3.5546875" style="1" customWidth="1"/>
    <col min="770" max="1024" width="9.109375" style="1"/>
    <col min="1025" max="1025" width="3.5546875" style="1" customWidth="1"/>
    <col min="1026" max="1280" width="9.109375" style="1"/>
    <col min="1281" max="1281" width="3.5546875" style="1" customWidth="1"/>
    <col min="1282" max="1536" width="9.109375" style="1"/>
    <col min="1537" max="1537" width="3.5546875" style="1" customWidth="1"/>
    <col min="1538" max="1792" width="9.109375" style="1"/>
    <col min="1793" max="1793" width="3.5546875" style="1" customWidth="1"/>
    <col min="1794" max="2048" width="9.109375" style="1"/>
    <col min="2049" max="2049" width="3.5546875" style="1" customWidth="1"/>
    <col min="2050" max="2304" width="9.109375" style="1"/>
    <col min="2305" max="2305" width="3.5546875" style="1" customWidth="1"/>
    <col min="2306" max="2560" width="9.109375" style="1"/>
    <col min="2561" max="2561" width="3.5546875" style="1" customWidth="1"/>
    <col min="2562" max="2816" width="9.109375" style="1"/>
    <col min="2817" max="2817" width="3.5546875" style="1" customWidth="1"/>
    <col min="2818" max="3072" width="9.109375" style="1"/>
    <col min="3073" max="3073" width="3.5546875" style="1" customWidth="1"/>
    <col min="3074" max="3328" width="9.109375" style="1"/>
    <col min="3329" max="3329" width="3.5546875" style="1" customWidth="1"/>
    <col min="3330" max="3584" width="9.109375" style="1"/>
    <col min="3585" max="3585" width="3.5546875" style="1" customWidth="1"/>
    <col min="3586" max="3840" width="9.109375" style="1"/>
    <col min="3841" max="3841" width="3.5546875" style="1" customWidth="1"/>
    <col min="3842" max="4096" width="9.109375" style="1"/>
    <col min="4097" max="4097" width="3.5546875" style="1" customWidth="1"/>
    <col min="4098" max="4352" width="9.109375" style="1"/>
    <col min="4353" max="4353" width="3.5546875" style="1" customWidth="1"/>
    <col min="4354" max="4608" width="9.109375" style="1"/>
    <col min="4609" max="4609" width="3.5546875" style="1" customWidth="1"/>
    <col min="4610" max="4864" width="9.109375" style="1"/>
    <col min="4865" max="4865" width="3.5546875" style="1" customWidth="1"/>
    <col min="4866" max="5120" width="9.109375" style="1"/>
    <col min="5121" max="5121" width="3.5546875" style="1" customWidth="1"/>
    <col min="5122" max="5376" width="9.109375" style="1"/>
    <col min="5377" max="5377" width="3.5546875" style="1" customWidth="1"/>
    <col min="5378" max="5632" width="9.109375" style="1"/>
    <col min="5633" max="5633" width="3.5546875" style="1" customWidth="1"/>
    <col min="5634" max="5888" width="9.109375" style="1"/>
    <col min="5889" max="5889" width="3.5546875" style="1" customWidth="1"/>
    <col min="5890" max="6144" width="9.109375" style="1"/>
    <col min="6145" max="6145" width="3.5546875" style="1" customWidth="1"/>
    <col min="6146" max="6400" width="9.109375" style="1"/>
    <col min="6401" max="6401" width="3.5546875" style="1" customWidth="1"/>
    <col min="6402" max="6656" width="9.109375" style="1"/>
    <col min="6657" max="6657" width="3.5546875" style="1" customWidth="1"/>
    <col min="6658" max="6912" width="9.109375" style="1"/>
    <col min="6913" max="6913" width="3.5546875" style="1" customWidth="1"/>
    <col min="6914" max="7168" width="9.109375" style="1"/>
    <col min="7169" max="7169" width="3.5546875" style="1" customWidth="1"/>
    <col min="7170" max="7424" width="9.109375" style="1"/>
    <col min="7425" max="7425" width="3.5546875" style="1" customWidth="1"/>
    <col min="7426" max="7680" width="9.109375" style="1"/>
    <col min="7681" max="7681" width="3.5546875" style="1" customWidth="1"/>
    <col min="7682" max="7936" width="9.109375" style="1"/>
    <col min="7937" max="7937" width="3.5546875" style="1" customWidth="1"/>
    <col min="7938" max="8192" width="9.109375" style="1"/>
    <col min="8193" max="8193" width="3.5546875" style="1" customWidth="1"/>
    <col min="8194" max="8448" width="9.109375" style="1"/>
    <col min="8449" max="8449" width="3.5546875" style="1" customWidth="1"/>
    <col min="8450" max="8704" width="9.109375" style="1"/>
    <col min="8705" max="8705" width="3.5546875" style="1" customWidth="1"/>
    <col min="8706" max="8960" width="9.109375" style="1"/>
    <col min="8961" max="8961" width="3.5546875" style="1" customWidth="1"/>
    <col min="8962" max="9216" width="9.109375" style="1"/>
    <col min="9217" max="9217" width="3.5546875" style="1" customWidth="1"/>
    <col min="9218" max="9472" width="9.109375" style="1"/>
    <col min="9473" max="9473" width="3.5546875" style="1" customWidth="1"/>
    <col min="9474" max="9728" width="9.109375" style="1"/>
    <col min="9729" max="9729" width="3.5546875" style="1" customWidth="1"/>
    <col min="9730" max="9984" width="9.109375" style="1"/>
    <col min="9985" max="9985" width="3.5546875" style="1" customWidth="1"/>
    <col min="9986" max="10240" width="9.109375" style="1"/>
    <col min="10241" max="10241" width="3.5546875" style="1" customWidth="1"/>
    <col min="10242" max="10496" width="9.109375" style="1"/>
    <col min="10497" max="10497" width="3.5546875" style="1" customWidth="1"/>
    <col min="10498" max="10752" width="9.109375" style="1"/>
    <col min="10753" max="10753" width="3.5546875" style="1" customWidth="1"/>
    <col min="10754" max="11008" width="9.109375" style="1"/>
    <col min="11009" max="11009" width="3.5546875" style="1" customWidth="1"/>
    <col min="11010" max="11264" width="9.109375" style="1"/>
    <col min="11265" max="11265" width="3.5546875" style="1" customWidth="1"/>
    <col min="11266" max="11520" width="9.109375" style="1"/>
    <col min="11521" max="11521" width="3.5546875" style="1" customWidth="1"/>
    <col min="11522" max="11776" width="9.109375" style="1"/>
    <col min="11777" max="11777" width="3.5546875" style="1" customWidth="1"/>
    <col min="11778" max="12032" width="9.109375" style="1"/>
    <col min="12033" max="12033" width="3.5546875" style="1" customWidth="1"/>
    <col min="12034" max="12288" width="9.109375" style="1"/>
    <col min="12289" max="12289" width="3.5546875" style="1" customWidth="1"/>
    <col min="12290" max="12544" width="9.109375" style="1"/>
    <col min="12545" max="12545" width="3.5546875" style="1" customWidth="1"/>
    <col min="12546" max="12800" width="9.109375" style="1"/>
    <col min="12801" max="12801" width="3.5546875" style="1" customWidth="1"/>
    <col min="12802" max="13056" width="9.109375" style="1"/>
    <col min="13057" max="13057" width="3.5546875" style="1" customWidth="1"/>
    <col min="13058" max="13312" width="9.109375" style="1"/>
    <col min="13313" max="13313" width="3.5546875" style="1" customWidth="1"/>
    <col min="13314" max="13568" width="9.109375" style="1"/>
    <col min="13569" max="13569" width="3.5546875" style="1" customWidth="1"/>
    <col min="13570" max="13824" width="9.109375" style="1"/>
    <col min="13825" max="13825" width="3.5546875" style="1" customWidth="1"/>
    <col min="13826" max="14080" width="9.109375" style="1"/>
    <col min="14081" max="14081" width="3.5546875" style="1" customWidth="1"/>
    <col min="14082" max="14336" width="9.109375" style="1"/>
    <col min="14337" max="14337" width="3.5546875" style="1" customWidth="1"/>
    <col min="14338" max="14592" width="9.109375" style="1"/>
    <col min="14593" max="14593" width="3.5546875" style="1" customWidth="1"/>
    <col min="14594" max="14848" width="9.109375" style="1"/>
    <col min="14849" max="14849" width="3.5546875" style="1" customWidth="1"/>
    <col min="14850" max="15104" width="9.109375" style="1"/>
    <col min="15105" max="15105" width="3.5546875" style="1" customWidth="1"/>
    <col min="15106" max="15360" width="9.109375" style="1"/>
    <col min="15361" max="15361" width="3.5546875" style="1" customWidth="1"/>
    <col min="15362" max="15616" width="9.109375" style="1"/>
    <col min="15617" max="15617" width="3.5546875" style="1" customWidth="1"/>
    <col min="15618" max="15872" width="9.109375" style="1"/>
    <col min="15873" max="15873" width="3.5546875" style="1" customWidth="1"/>
    <col min="15874" max="16128" width="9.109375" style="1"/>
    <col min="16129" max="16129" width="3.5546875" style="1" customWidth="1"/>
    <col min="16130" max="16384" width="9.109375" style="1"/>
  </cols>
  <sheetData>
    <row r="1" spans="2:19" s="2" customFormat="1" x14ac:dyDescent="0.25"/>
    <row r="2" spans="2:19" s="2" customFormat="1" ht="24" customHeight="1" x14ac:dyDescent="0.5">
      <c r="B2" s="6" t="s">
        <v>267</v>
      </c>
      <c r="K2" s="5"/>
      <c r="M2" s="82" t="s">
        <v>208</v>
      </c>
    </row>
    <row r="3" spans="2:19" s="2" customFormat="1" ht="15.6" x14ac:dyDescent="0.3">
      <c r="B3" s="93" t="s">
        <v>233</v>
      </c>
      <c r="M3" s="83" t="s">
        <v>34</v>
      </c>
    </row>
    <row r="4" spans="2:19" s="2" customFormat="1" ht="9.75" customHeight="1" x14ac:dyDescent="0.3">
      <c r="B4" s="93"/>
      <c r="M4" s="83"/>
    </row>
    <row r="5" spans="2:19" s="2" customFormat="1" ht="15.6" x14ac:dyDescent="0.3">
      <c r="B5" s="4"/>
      <c r="D5" s="4"/>
      <c r="K5" s="3"/>
    </row>
    <row r="6" spans="2:19" s="2" customFormat="1" ht="15.6" x14ac:dyDescent="0.3">
      <c r="B6" s="4" t="s">
        <v>234</v>
      </c>
      <c r="D6" s="4"/>
      <c r="K6" s="3"/>
      <c r="M6" s="105"/>
      <c r="N6" s="105"/>
      <c r="O6" s="105"/>
      <c r="P6" s="105"/>
      <c r="Q6" s="105"/>
      <c r="R6" s="105"/>
      <c r="S6" s="105"/>
    </row>
    <row r="7" spans="2:19" s="2" customFormat="1" x14ac:dyDescent="0.25"/>
    <row r="8" spans="2:19" s="90" customFormat="1" x14ac:dyDescent="0.25">
      <c r="B8" s="89"/>
    </row>
    <row r="9" spans="2:19" s="90" customFormat="1" ht="15.6" x14ac:dyDescent="0.3">
      <c r="B9" s="91" t="s">
        <v>7</v>
      </c>
      <c r="C9" s="92"/>
      <c r="D9" s="92" t="s">
        <v>6</v>
      </c>
    </row>
    <row r="10" spans="2:19" s="90" customFormat="1" ht="15.6" x14ac:dyDescent="0.3">
      <c r="B10" s="91"/>
      <c r="C10" s="92"/>
      <c r="D10" s="92" t="s">
        <v>223</v>
      </c>
    </row>
    <row r="11" spans="2:19" s="90" customFormat="1" ht="6.75" customHeight="1" x14ac:dyDescent="0.3">
      <c r="B11" s="91"/>
      <c r="C11" s="92"/>
      <c r="D11" s="92"/>
    </row>
    <row r="12" spans="2:19" s="90" customFormat="1" ht="15.6" x14ac:dyDescent="0.3">
      <c r="B12" s="91" t="s">
        <v>1</v>
      </c>
      <c r="C12" s="92"/>
      <c r="D12" s="92" t="s">
        <v>222</v>
      </c>
    </row>
    <row r="13" spans="2:19" s="90" customFormat="1" ht="15.6" x14ac:dyDescent="0.3">
      <c r="B13" s="91"/>
      <c r="C13" s="92"/>
      <c r="D13" s="92" t="s">
        <v>8</v>
      </c>
    </row>
    <row r="14" spans="2:19" s="90" customFormat="1" ht="7.5" customHeight="1" x14ac:dyDescent="0.3">
      <c r="B14" s="91"/>
      <c r="C14" s="92"/>
      <c r="D14" s="92"/>
    </row>
    <row r="15" spans="2:19" s="90" customFormat="1" ht="15.6" x14ac:dyDescent="0.3">
      <c r="B15" s="91" t="s">
        <v>0</v>
      </c>
      <c r="C15" s="92"/>
      <c r="D15" s="92" t="s">
        <v>9</v>
      </c>
    </row>
    <row r="16" spans="2:19" s="90" customFormat="1" x14ac:dyDescent="0.25">
      <c r="B16" s="89"/>
    </row>
    <row r="17" spans="2:18" customFormat="1" ht="14.4" x14ac:dyDescent="0.3"/>
    <row r="18" spans="2:18" customFormat="1" ht="15.6" x14ac:dyDescent="0.3">
      <c r="B18" s="98" t="s">
        <v>224</v>
      </c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</row>
    <row r="19" spans="2:18" customFormat="1" ht="15.6" x14ac:dyDescent="0.3">
      <c r="B19" s="99" t="s">
        <v>255</v>
      </c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</row>
    <row r="20" spans="2:18" customFormat="1" ht="15.6" x14ac:dyDescent="0.3">
      <c r="B20" s="99" t="s">
        <v>225</v>
      </c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</row>
    <row r="21" spans="2:18" customFormat="1" ht="15.6" x14ac:dyDescent="0.3">
      <c r="B21" s="99" t="s">
        <v>226</v>
      </c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</row>
    <row r="22" spans="2:18" customFormat="1" ht="14.4" x14ac:dyDescent="0.3"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</row>
    <row r="23" spans="2:18" customFormat="1" ht="14.4" x14ac:dyDescent="0.3">
      <c r="B23" s="63" t="s">
        <v>249</v>
      </c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</row>
    <row r="24" spans="2:18" customFormat="1" ht="14.4" x14ac:dyDescent="0.3">
      <c r="B24" s="63" t="s">
        <v>227</v>
      </c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</row>
    <row r="25" spans="2:18" customFormat="1" ht="14.4" x14ac:dyDescent="0.3">
      <c r="B25" s="63" t="s">
        <v>250</v>
      </c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</row>
    <row r="26" spans="2:18" customFormat="1" ht="14.4" x14ac:dyDescent="0.3">
      <c r="B26" s="63" t="s">
        <v>251</v>
      </c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</row>
    <row r="27" spans="2:18" customFormat="1" ht="14.4" x14ac:dyDescent="0.3">
      <c r="B27" s="63" t="s">
        <v>252</v>
      </c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</row>
    <row r="28" spans="2:18" customFormat="1" ht="14.4" x14ac:dyDescent="0.3"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</row>
    <row r="29" spans="2:18" customFormat="1" ht="14.4" x14ac:dyDescent="0.3">
      <c r="B29" s="63" t="s">
        <v>228</v>
      </c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</row>
    <row r="30" spans="2:18" customFormat="1" ht="14.4" x14ac:dyDescent="0.3">
      <c r="B30" s="63" t="s">
        <v>229</v>
      </c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</row>
    <row r="31" spans="2:18" customFormat="1" ht="14.4" x14ac:dyDescent="0.3">
      <c r="B31" s="63" t="s">
        <v>230</v>
      </c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</row>
    <row r="32" spans="2:18" customFormat="1" ht="14.4" x14ac:dyDescent="0.3">
      <c r="B32" s="63" t="s">
        <v>231</v>
      </c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</row>
    <row r="33" spans="1:18" customFormat="1" ht="14.4" x14ac:dyDescent="0.3">
      <c r="B33" s="63" t="s">
        <v>232</v>
      </c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</row>
    <row r="34" spans="1:18" customFormat="1" ht="14.4" x14ac:dyDescent="0.3"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</row>
    <row r="35" spans="1:18" customFormat="1" ht="14.4" x14ac:dyDescent="0.3">
      <c r="A35" s="1"/>
      <c r="C35" s="1"/>
    </row>
    <row r="36" spans="1:18" customFormat="1" ht="14.4" x14ac:dyDescent="0.3">
      <c r="A36" s="1"/>
      <c r="C36" s="1"/>
    </row>
    <row r="37" spans="1:18" customFormat="1" ht="14.4" x14ac:dyDescent="0.3">
      <c r="A37" s="1"/>
      <c r="C37" s="1"/>
    </row>
    <row r="38" spans="1:18" customFormat="1" ht="14.4" x14ac:dyDescent="0.3">
      <c r="A38" s="1"/>
      <c r="C38" s="1"/>
    </row>
    <row r="39" spans="1:18" customFormat="1" ht="14.4" x14ac:dyDescent="0.3">
      <c r="A39" s="1"/>
      <c r="C39" s="1"/>
    </row>
    <row r="40" spans="1:18" customFormat="1" ht="14.4" x14ac:dyDescent="0.3">
      <c r="A40" s="1"/>
      <c r="C40" s="1"/>
    </row>
    <row r="41" spans="1:18" customFormat="1" ht="14.4" x14ac:dyDescent="0.3">
      <c r="A41" s="1"/>
      <c r="C41" s="1"/>
    </row>
    <row r="42" spans="1:18" customFormat="1" ht="14.4" x14ac:dyDescent="0.3">
      <c r="A42" s="1"/>
      <c r="C42" s="1"/>
    </row>
    <row r="43" spans="1:18" customFormat="1" ht="14.4" x14ac:dyDescent="0.3">
      <c r="A43" s="1"/>
      <c r="C43" s="1"/>
    </row>
    <row r="44" spans="1:18" customFormat="1" ht="14.4" x14ac:dyDescent="0.3">
      <c r="A44" s="1"/>
      <c r="C44" s="1"/>
    </row>
    <row r="45" spans="1:18" customFormat="1" ht="14.4" x14ac:dyDescent="0.3">
      <c r="A45" s="1"/>
      <c r="C45" s="1"/>
    </row>
    <row r="46" spans="1:18" customFormat="1" ht="14.4" x14ac:dyDescent="0.3"/>
    <row r="47" spans="1:18" customFormat="1" ht="14.4" x14ac:dyDescent="0.3"/>
    <row r="48" spans="1:18" customFormat="1" ht="14.4" x14ac:dyDescent="0.3"/>
    <row r="49" customFormat="1" ht="14.4" x14ac:dyDescent="0.3"/>
    <row r="50" customFormat="1" ht="14.4" x14ac:dyDescent="0.3"/>
    <row r="51" customFormat="1" ht="14.4" x14ac:dyDescent="0.3"/>
    <row r="52" customFormat="1" ht="14.4" x14ac:dyDescent="0.3"/>
    <row r="53" customFormat="1" ht="14.4" x14ac:dyDescent="0.3"/>
    <row r="54" customFormat="1" ht="14.4" x14ac:dyDescent="0.3"/>
    <row r="55" customFormat="1" ht="14.4" x14ac:dyDescent="0.3"/>
    <row r="56" customFormat="1" ht="14.4" x14ac:dyDescent="0.3"/>
    <row r="57" customFormat="1" ht="14.4" x14ac:dyDescent="0.3"/>
    <row r="58" customFormat="1" ht="14.4" x14ac:dyDescent="0.3"/>
    <row r="59" customFormat="1" ht="14.4" x14ac:dyDescent="0.3"/>
    <row r="60" customFormat="1" ht="14.4" x14ac:dyDescent="0.3"/>
    <row r="61" customFormat="1" ht="14.4" x14ac:dyDescent="0.3"/>
    <row r="62" customFormat="1" ht="14.4" x14ac:dyDescent="0.3"/>
    <row r="63" customFormat="1" ht="14.4" x14ac:dyDescent="0.3"/>
    <row r="64" customFormat="1" ht="14.4" x14ac:dyDescent="0.3"/>
    <row r="65" customFormat="1" ht="14.4" x14ac:dyDescent="0.3"/>
    <row r="66" customFormat="1" ht="14.4" x14ac:dyDescent="0.3"/>
    <row r="67" customFormat="1" ht="14.4" x14ac:dyDescent="0.3"/>
    <row r="68" customFormat="1" ht="14.4" x14ac:dyDescent="0.3"/>
    <row r="69" customFormat="1" ht="14.4" x14ac:dyDescent="0.3"/>
    <row r="70" customFormat="1" ht="14.4" x14ac:dyDescent="0.3"/>
    <row r="71" customFormat="1" ht="14.4" x14ac:dyDescent="0.3"/>
    <row r="72" customFormat="1" ht="14.4" x14ac:dyDescent="0.3"/>
    <row r="73" customFormat="1" ht="14.4" x14ac:dyDescent="0.3"/>
    <row r="74" customFormat="1" ht="14.4" x14ac:dyDescent="0.3"/>
    <row r="75" customFormat="1" ht="14.4" x14ac:dyDescent="0.3"/>
    <row r="76" customFormat="1" ht="14.4" x14ac:dyDescent="0.3"/>
    <row r="77" customFormat="1" ht="14.4" x14ac:dyDescent="0.3"/>
    <row r="78" customFormat="1" ht="14.4" x14ac:dyDescent="0.3"/>
    <row r="79" customFormat="1" ht="14.4" x14ac:dyDescent="0.3"/>
    <row r="80" customFormat="1" ht="14.4" x14ac:dyDescent="0.3"/>
    <row r="81" customFormat="1" ht="14.4" x14ac:dyDescent="0.3"/>
    <row r="82" customFormat="1" ht="14.4" x14ac:dyDescent="0.3"/>
    <row r="83" customFormat="1" ht="14.4" x14ac:dyDescent="0.3"/>
    <row r="84" customFormat="1" ht="14.4" x14ac:dyDescent="0.3"/>
    <row r="85" customFormat="1" ht="14.4" x14ac:dyDescent="0.3"/>
    <row r="86" customFormat="1" ht="14.4" x14ac:dyDescent="0.3"/>
    <row r="87" customFormat="1" ht="14.4" x14ac:dyDescent="0.3"/>
    <row r="88" customFormat="1" ht="14.4" x14ac:dyDescent="0.3"/>
    <row r="89" customFormat="1" ht="14.4" x14ac:dyDescent="0.3"/>
    <row r="90" customFormat="1" ht="14.4" x14ac:dyDescent="0.3"/>
    <row r="91" customFormat="1" ht="14.4" x14ac:dyDescent="0.3"/>
    <row r="92" customFormat="1" ht="14.4" x14ac:dyDescent="0.3"/>
    <row r="93" customFormat="1" ht="14.4" x14ac:dyDescent="0.3"/>
    <row r="94" customFormat="1" ht="14.4" x14ac:dyDescent="0.3"/>
    <row r="95" customFormat="1" ht="14.4" x14ac:dyDescent="0.3"/>
    <row r="96" customFormat="1" ht="14.4" x14ac:dyDescent="0.3"/>
    <row r="97" customFormat="1" ht="14.4" x14ac:dyDescent="0.3"/>
    <row r="98" customFormat="1" ht="14.4" x14ac:dyDescent="0.3"/>
    <row r="99" customFormat="1" ht="14.4" x14ac:dyDescent="0.3"/>
    <row r="100" customFormat="1" ht="14.4" x14ac:dyDescent="0.3"/>
    <row r="101" customFormat="1" ht="14.4" x14ac:dyDescent="0.3"/>
    <row r="102" customFormat="1" ht="14.4" x14ac:dyDescent="0.3"/>
    <row r="103" customFormat="1" ht="14.4" x14ac:dyDescent="0.3"/>
    <row r="104" customFormat="1" ht="14.4" x14ac:dyDescent="0.3"/>
    <row r="105" customFormat="1" ht="14.4" x14ac:dyDescent="0.3"/>
    <row r="106" customFormat="1" ht="14.4" x14ac:dyDescent="0.3"/>
    <row r="107" customFormat="1" ht="14.4" x14ac:dyDescent="0.3"/>
    <row r="108" customFormat="1" ht="14.4" x14ac:dyDescent="0.3"/>
    <row r="109" customFormat="1" ht="14.4" x14ac:dyDescent="0.3"/>
    <row r="110" customFormat="1" ht="14.4" x14ac:dyDescent="0.3"/>
    <row r="111" customFormat="1" ht="14.4" x14ac:dyDescent="0.3"/>
    <row r="112" customFormat="1" ht="14.4" x14ac:dyDescent="0.3"/>
    <row r="113" customFormat="1" ht="14.4" x14ac:dyDescent="0.3"/>
    <row r="114" customFormat="1" ht="14.4" x14ac:dyDescent="0.3"/>
    <row r="115" customFormat="1" ht="14.4" x14ac:dyDescent="0.3"/>
    <row r="116" customFormat="1" ht="14.4" x14ac:dyDescent="0.3"/>
    <row r="117" customFormat="1" ht="14.4" x14ac:dyDescent="0.3"/>
    <row r="118" customFormat="1" ht="14.4" x14ac:dyDescent="0.3"/>
    <row r="119" customFormat="1" ht="14.4" x14ac:dyDescent="0.3"/>
    <row r="120" customFormat="1" ht="14.4" x14ac:dyDescent="0.3"/>
    <row r="121" customFormat="1" ht="14.4" x14ac:dyDescent="0.3"/>
    <row r="122" customFormat="1" ht="14.4" x14ac:dyDescent="0.3"/>
    <row r="123" customFormat="1" ht="14.4" x14ac:dyDescent="0.3"/>
    <row r="124" customFormat="1" ht="14.4" x14ac:dyDescent="0.3"/>
    <row r="125" customFormat="1" ht="14.4" x14ac:dyDescent="0.3"/>
    <row r="126" customFormat="1" ht="14.4" x14ac:dyDescent="0.3"/>
    <row r="127" customFormat="1" ht="14.4" x14ac:dyDescent="0.3"/>
    <row r="128" customFormat="1" ht="14.4" x14ac:dyDescent="0.3"/>
    <row r="129" customFormat="1" ht="14.4" x14ac:dyDescent="0.3"/>
    <row r="130" customFormat="1" ht="14.4" x14ac:dyDescent="0.3"/>
    <row r="131" customFormat="1" ht="14.4" x14ac:dyDescent="0.3"/>
    <row r="132" customFormat="1" ht="14.4" x14ac:dyDescent="0.3"/>
    <row r="133" customFormat="1" ht="14.4" x14ac:dyDescent="0.3"/>
    <row r="134" customFormat="1" ht="14.4" x14ac:dyDescent="0.3"/>
    <row r="135" customFormat="1" ht="14.4" x14ac:dyDescent="0.3"/>
    <row r="136" customFormat="1" ht="14.4" x14ac:dyDescent="0.3"/>
    <row r="137" customFormat="1" ht="14.4" x14ac:dyDescent="0.3"/>
    <row r="138" customFormat="1" ht="14.4" x14ac:dyDescent="0.3"/>
    <row r="139" customFormat="1" ht="14.4" x14ac:dyDescent="0.3"/>
    <row r="140" customFormat="1" ht="14.4" x14ac:dyDescent="0.3"/>
    <row r="141" customFormat="1" ht="14.4" x14ac:dyDescent="0.3"/>
    <row r="142" customFormat="1" ht="14.4" x14ac:dyDescent="0.3"/>
    <row r="143" customFormat="1" ht="14.4" x14ac:dyDescent="0.3"/>
    <row r="144" customFormat="1" ht="14.4" x14ac:dyDescent="0.3"/>
    <row r="145" customFormat="1" ht="14.4" x14ac:dyDescent="0.3"/>
    <row r="146" customFormat="1" ht="14.4" x14ac:dyDescent="0.3"/>
    <row r="147" customFormat="1" ht="14.4" x14ac:dyDescent="0.3"/>
    <row r="148" customFormat="1" ht="14.4" x14ac:dyDescent="0.3"/>
    <row r="149" customFormat="1" ht="14.4" x14ac:dyDescent="0.3"/>
    <row r="150" customFormat="1" ht="14.4" x14ac:dyDescent="0.3"/>
    <row r="151" customFormat="1" ht="14.4" x14ac:dyDescent="0.3"/>
    <row r="152" customFormat="1" ht="14.4" x14ac:dyDescent="0.3"/>
    <row r="153" customFormat="1" ht="14.4" x14ac:dyDescent="0.3"/>
    <row r="154" customFormat="1" ht="14.4" x14ac:dyDescent="0.3"/>
    <row r="155" customFormat="1" ht="14.4" x14ac:dyDescent="0.3"/>
    <row r="156" customFormat="1" ht="14.4" x14ac:dyDescent="0.3"/>
    <row r="157" customFormat="1" ht="14.4" x14ac:dyDescent="0.3"/>
    <row r="158" customFormat="1" ht="14.4" x14ac:dyDescent="0.3"/>
    <row r="159" customFormat="1" ht="14.4" x14ac:dyDescent="0.3"/>
    <row r="160" customFormat="1" ht="14.4" x14ac:dyDescent="0.3"/>
    <row r="161" customFormat="1" ht="14.4" x14ac:dyDescent="0.3"/>
    <row r="162" customFormat="1" ht="14.4" x14ac:dyDescent="0.3"/>
    <row r="163" customFormat="1" ht="14.4" x14ac:dyDescent="0.3"/>
    <row r="164" customFormat="1" ht="14.4" x14ac:dyDescent="0.3"/>
    <row r="165" customFormat="1" ht="14.4" x14ac:dyDescent="0.3"/>
    <row r="166" customFormat="1" ht="14.4" x14ac:dyDescent="0.3"/>
    <row r="167" customFormat="1" ht="14.4" x14ac:dyDescent="0.3"/>
    <row r="168" customFormat="1" ht="14.4" x14ac:dyDescent="0.3"/>
    <row r="169" customFormat="1" ht="14.4" x14ac:dyDescent="0.3"/>
    <row r="170" customFormat="1" ht="14.4" x14ac:dyDescent="0.3"/>
    <row r="171" customFormat="1" ht="14.4" x14ac:dyDescent="0.3"/>
    <row r="172" customFormat="1" ht="14.4" x14ac:dyDescent="0.3"/>
    <row r="173" customFormat="1" ht="14.4" x14ac:dyDescent="0.3"/>
    <row r="174" customFormat="1" ht="14.4" x14ac:dyDescent="0.3"/>
    <row r="175" customFormat="1" ht="14.4" x14ac:dyDescent="0.3"/>
    <row r="176" customFormat="1" ht="14.4" x14ac:dyDescent="0.3"/>
    <row r="177" customFormat="1" ht="14.4" x14ac:dyDescent="0.3"/>
    <row r="178" customFormat="1" ht="14.4" x14ac:dyDescent="0.3"/>
    <row r="179" customFormat="1" ht="14.4" x14ac:dyDescent="0.3"/>
    <row r="180" customFormat="1" ht="14.4" x14ac:dyDescent="0.3"/>
    <row r="181" customFormat="1" ht="14.4" x14ac:dyDescent="0.3"/>
    <row r="182" customFormat="1" ht="14.4" x14ac:dyDescent="0.3"/>
    <row r="183" customFormat="1" ht="14.4" x14ac:dyDescent="0.3"/>
    <row r="184" customFormat="1" ht="14.4" x14ac:dyDescent="0.3"/>
    <row r="185" customFormat="1" ht="14.4" x14ac:dyDescent="0.3"/>
    <row r="186" customFormat="1" ht="14.4" x14ac:dyDescent="0.3"/>
    <row r="187" customFormat="1" ht="14.4" x14ac:dyDescent="0.3"/>
    <row r="188" customFormat="1" ht="14.4" x14ac:dyDescent="0.3"/>
    <row r="189" customFormat="1" ht="14.4" x14ac:dyDescent="0.3"/>
    <row r="190" customFormat="1" ht="14.4" x14ac:dyDescent="0.3"/>
    <row r="191" customFormat="1" ht="14.4" x14ac:dyDescent="0.3"/>
    <row r="192" customFormat="1" ht="14.4" x14ac:dyDescent="0.3"/>
    <row r="193" customFormat="1" ht="14.4" x14ac:dyDescent="0.3"/>
    <row r="194" customFormat="1" ht="14.4" x14ac:dyDescent="0.3"/>
    <row r="195" customFormat="1" ht="14.4" x14ac:dyDescent="0.3"/>
    <row r="196" customFormat="1" ht="14.4" x14ac:dyDescent="0.3"/>
    <row r="197" customFormat="1" ht="14.4" x14ac:dyDescent="0.3"/>
    <row r="198" customFormat="1" ht="14.4" x14ac:dyDescent="0.3"/>
    <row r="199" customFormat="1" ht="14.4" x14ac:dyDescent="0.3"/>
    <row r="200" customFormat="1" ht="14.4" x14ac:dyDescent="0.3"/>
    <row r="201" customFormat="1" ht="14.4" x14ac:dyDescent="0.3"/>
    <row r="202" customFormat="1" ht="14.4" x14ac:dyDescent="0.3"/>
    <row r="203" customFormat="1" ht="14.4" x14ac:dyDescent="0.3"/>
    <row r="204" customFormat="1" ht="14.4" x14ac:dyDescent="0.3"/>
    <row r="205" customFormat="1" ht="14.4" x14ac:dyDescent="0.3"/>
    <row r="206" customFormat="1" ht="14.4" x14ac:dyDescent="0.3"/>
    <row r="207" customFormat="1" ht="14.4" x14ac:dyDescent="0.3"/>
    <row r="208" customFormat="1" ht="14.4" x14ac:dyDescent="0.3"/>
    <row r="209" customFormat="1" ht="14.4" x14ac:dyDescent="0.3"/>
    <row r="210" customFormat="1" ht="14.4" x14ac:dyDescent="0.3"/>
    <row r="211" customFormat="1" ht="14.4" x14ac:dyDescent="0.3"/>
    <row r="212" customFormat="1" ht="14.4" x14ac:dyDescent="0.3"/>
    <row r="213" customFormat="1" ht="14.4" x14ac:dyDescent="0.3"/>
    <row r="214" customFormat="1" ht="14.4" x14ac:dyDescent="0.3"/>
    <row r="215" customFormat="1" ht="14.4" x14ac:dyDescent="0.3"/>
    <row r="216" customFormat="1" ht="14.4" x14ac:dyDescent="0.3"/>
    <row r="217" customFormat="1" ht="14.4" x14ac:dyDescent="0.3"/>
    <row r="218" customFormat="1" ht="14.4" x14ac:dyDescent="0.3"/>
    <row r="219" customFormat="1" ht="14.4" x14ac:dyDescent="0.3"/>
    <row r="220" customFormat="1" ht="14.4" x14ac:dyDescent="0.3"/>
    <row r="221" customFormat="1" ht="14.4" x14ac:dyDescent="0.3"/>
    <row r="222" customFormat="1" ht="14.4" x14ac:dyDescent="0.3"/>
    <row r="223" customFormat="1" ht="14.4" x14ac:dyDescent="0.3"/>
    <row r="224" customFormat="1" ht="14.4" x14ac:dyDescent="0.3"/>
    <row r="225" customFormat="1" ht="14.4" x14ac:dyDescent="0.3"/>
    <row r="226" customFormat="1" ht="14.4" x14ac:dyDescent="0.3"/>
    <row r="227" customFormat="1" ht="14.4" x14ac:dyDescent="0.3"/>
    <row r="228" customFormat="1" ht="14.4" x14ac:dyDescent="0.3"/>
    <row r="229" customFormat="1" ht="14.4" x14ac:dyDescent="0.3"/>
    <row r="230" customFormat="1" ht="14.4" x14ac:dyDescent="0.3"/>
    <row r="231" customFormat="1" ht="14.4" x14ac:dyDescent="0.3"/>
    <row r="232" customFormat="1" ht="14.4" x14ac:dyDescent="0.3"/>
    <row r="233" customFormat="1" ht="14.4" x14ac:dyDescent="0.3"/>
    <row r="234" customFormat="1" ht="14.4" x14ac:dyDescent="0.3"/>
    <row r="235" customFormat="1" ht="14.4" x14ac:dyDescent="0.3"/>
    <row r="236" customFormat="1" ht="14.4" x14ac:dyDescent="0.3"/>
    <row r="237" customFormat="1" ht="14.4" x14ac:dyDescent="0.3"/>
    <row r="238" customFormat="1" ht="14.4" x14ac:dyDescent="0.3"/>
    <row r="239" customFormat="1" ht="14.4" x14ac:dyDescent="0.3"/>
    <row r="240" customFormat="1" ht="14.4" x14ac:dyDescent="0.3"/>
    <row r="241" customFormat="1" ht="14.4" x14ac:dyDescent="0.3"/>
    <row r="242" customFormat="1" ht="14.4" x14ac:dyDescent="0.3"/>
    <row r="243" customFormat="1" ht="14.4" x14ac:dyDescent="0.3"/>
    <row r="244" customFormat="1" ht="14.4" x14ac:dyDescent="0.3"/>
    <row r="245" customFormat="1" ht="14.4" x14ac:dyDescent="0.3"/>
    <row r="246" customFormat="1" ht="14.4" x14ac:dyDescent="0.3"/>
    <row r="247" customFormat="1" ht="14.4" x14ac:dyDescent="0.3"/>
    <row r="248" customFormat="1" ht="14.4" x14ac:dyDescent="0.3"/>
    <row r="249" customFormat="1" ht="14.4" x14ac:dyDescent="0.3"/>
    <row r="250" customFormat="1" ht="14.4" x14ac:dyDescent="0.3"/>
    <row r="251" customFormat="1" ht="14.4" x14ac:dyDescent="0.3"/>
    <row r="252" customFormat="1" ht="14.4" x14ac:dyDescent="0.3"/>
    <row r="253" customFormat="1" ht="14.4" x14ac:dyDescent="0.3"/>
    <row r="254" customFormat="1" ht="14.4" x14ac:dyDescent="0.3"/>
    <row r="255" customFormat="1" ht="14.4" x14ac:dyDescent="0.3"/>
    <row r="256" customFormat="1" ht="14.4" x14ac:dyDescent="0.3"/>
    <row r="257" customFormat="1" ht="14.4" x14ac:dyDescent="0.3"/>
    <row r="258" customFormat="1" ht="14.4" x14ac:dyDescent="0.3"/>
    <row r="259" customFormat="1" ht="14.4" x14ac:dyDescent="0.3"/>
    <row r="260" customFormat="1" ht="14.4" x14ac:dyDescent="0.3"/>
    <row r="261" customFormat="1" ht="14.4" x14ac:dyDescent="0.3"/>
    <row r="262" customFormat="1" ht="14.4" x14ac:dyDescent="0.3"/>
    <row r="263" customFormat="1" ht="14.4" x14ac:dyDescent="0.3"/>
    <row r="264" customFormat="1" ht="14.4" x14ac:dyDescent="0.3"/>
    <row r="265" customFormat="1" ht="14.4" x14ac:dyDescent="0.3"/>
    <row r="266" customFormat="1" ht="14.4" x14ac:dyDescent="0.3"/>
    <row r="267" customFormat="1" ht="14.4" x14ac:dyDescent="0.3"/>
    <row r="268" customFormat="1" ht="14.4" x14ac:dyDescent="0.3"/>
    <row r="269" customFormat="1" ht="14.4" x14ac:dyDescent="0.3"/>
    <row r="270" customFormat="1" ht="14.4" x14ac:dyDescent="0.3"/>
    <row r="271" customFormat="1" ht="14.4" x14ac:dyDescent="0.3"/>
    <row r="272" customFormat="1" ht="14.4" x14ac:dyDescent="0.3"/>
    <row r="273" customFormat="1" ht="14.4" x14ac:dyDescent="0.3"/>
    <row r="274" customFormat="1" ht="14.4" x14ac:dyDescent="0.3"/>
    <row r="275" customFormat="1" ht="14.4" x14ac:dyDescent="0.3"/>
    <row r="276" customFormat="1" ht="14.4" x14ac:dyDescent="0.3"/>
    <row r="277" customFormat="1" ht="14.4" x14ac:dyDescent="0.3"/>
    <row r="278" customFormat="1" ht="14.4" x14ac:dyDescent="0.3"/>
  </sheetData>
  <mergeCells count="1">
    <mergeCell ref="M6:S6"/>
  </mergeCells>
  <pageMargins left="0.31496062992125984" right="0.31496062992125984" top="0.59" bottom="0.78740157480314965" header="0.31496062992125984" footer="0.31496062992125984"/>
  <pageSetup paperSize="9" scale="76" orientation="landscape" r:id="rId1"/>
  <headerFooter>
    <oddFooter>&amp;L&amp;10Excel Tutor Online&amp;R&amp;"-,Kurzíva"&amp;8Jiří Číhař
www.dataspectrum.cz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1">
    <pageSetUpPr fitToPage="1"/>
  </sheetPr>
  <dimension ref="B1:R21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0" width="7.33203125" customWidth="1"/>
    <col min="11" max="11" width="12.88671875" bestFit="1" customWidth="1"/>
    <col min="12" max="12" width="20.88671875" customWidth="1"/>
    <col min="13" max="13" width="12.88671875" bestFit="1" customWidth="1"/>
  </cols>
  <sheetData>
    <row r="1" spans="2:18" s="2" customFormat="1" ht="13.2" x14ac:dyDescent="0.25"/>
    <row r="2" spans="2:18" s="2" customFormat="1" ht="24" customHeight="1" x14ac:dyDescent="0.5">
      <c r="B2" s="6" t="s">
        <v>267</v>
      </c>
      <c r="J2" s="5"/>
      <c r="K2" s="94" t="s">
        <v>235</v>
      </c>
    </row>
    <row r="3" spans="2:18" s="2" customFormat="1" x14ac:dyDescent="0.3">
      <c r="K3" s="105"/>
      <c r="L3" s="105"/>
      <c r="M3" s="105"/>
      <c r="N3" s="105"/>
      <c r="O3" s="105"/>
      <c r="P3" s="105"/>
      <c r="Q3" s="105"/>
    </row>
    <row r="4" spans="2:18" s="2" customFormat="1" ht="15.6" x14ac:dyDescent="0.3">
      <c r="B4" s="4"/>
      <c r="D4" s="4"/>
      <c r="J4" s="3"/>
    </row>
    <row r="5" spans="2:18" s="2" customFormat="1" ht="15.6" x14ac:dyDescent="0.3">
      <c r="B5" s="4" t="s">
        <v>234</v>
      </c>
      <c r="D5" s="4"/>
      <c r="J5" s="3"/>
    </row>
    <row r="6" spans="2:18" s="2" customFormat="1" ht="13.2" x14ac:dyDescent="0.25"/>
    <row r="8" spans="2:18" ht="15.6" x14ac:dyDescent="0.3">
      <c r="B8" s="11" t="s">
        <v>10</v>
      </c>
      <c r="C8" s="12" t="s">
        <v>15</v>
      </c>
      <c r="D8" s="12" t="s">
        <v>20</v>
      </c>
      <c r="E8" s="12" t="s">
        <v>21</v>
      </c>
      <c r="F8" s="12" t="s">
        <v>22</v>
      </c>
      <c r="G8" s="12" t="s">
        <v>23</v>
      </c>
      <c r="H8" s="12" t="s">
        <v>24</v>
      </c>
      <c r="I8" s="13" t="s">
        <v>25</v>
      </c>
      <c r="K8" s="95" t="s">
        <v>32</v>
      </c>
      <c r="L8" s="27"/>
      <c r="M8" s="27"/>
      <c r="N8" s="27"/>
      <c r="O8" s="27"/>
      <c r="P8" s="27"/>
      <c r="Q8" s="27"/>
      <c r="R8" s="27"/>
    </row>
    <row r="9" spans="2:18" ht="15.6" x14ac:dyDescent="0.3">
      <c r="B9" s="14" t="s">
        <v>11</v>
      </c>
      <c r="C9" s="15" t="s">
        <v>16</v>
      </c>
      <c r="D9" s="18">
        <v>3649</v>
      </c>
      <c r="E9" s="18">
        <v>2162</v>
      </c>
      <c r="F9" s="18">
        <v>4409</v>
      </c>
      <c r="G9" s="18">
        <v>4121</v>
      </c>
      <c r="H9" s="18">
        <v>2140</v>
      </c>
      <c r="I9" s="19">
        <v>3363</v>
      </c>
      <c r="K9" s="95" t="s">
        <v>33</v>
      </c>
      <c r="L9" s="27"/>
      <c r="M9" s="27"/>
      <c r="N9" s="27"/>
      <c r="O9" s="27"/>
      <c r="P9" s="27"/>
      <c r="Q9" s="27"/>
      <c r="R9" s="27"/>
    </row>
    <row r="10" spans="2:18" ht="15.6" x14ac:dyDescent="0.3">
      <c r="B10" s="16" t="s">
        <v>12</v>
      </c>
      <c r="C10" s="17" t="s">
        <v>17</v>
      </c>
      <c r="D10" s="20">
        <v>0</v>
      </c>
      <c r="E10" s="20">
        <v>3961</v>
      </c>
      <c r="F10" s="20">
        <v>3784</v>
      </c>
      <c r="G10" s="20">
        <v>3713</v>
      </c>
      <c r="H10" s="20">
        <v>3958</v>
      </c>
      <c r="I10" s="21">
        <v>4231</v>
      </c>
      <c r="K10" s="95"/>
      <c r="L10" s="27"/>
      <c r="M10" s="27"/>
      <c r="N10" s="27"/>
      <c r="O10" s="27"/>
      <c r="P10" s="27"/>
      <c r="Q10" s="27"/>
      <c r="R10" s="27"/>
    </row>
    <row r="11" spans="2:18" ht="15.6" x14ac:dyDescent="0.3">
      <c r="B11" s="14" t="s">
        <v>13</v>
      </c>
      <c r="C11" s="15" t="s">
        <v>18</v>
      </c>
      <c r="D11" s="18">
        <v>1968</v>
      </c>
      <c r="E11" s="18">
        <v>2728</v>
      </c>
      <c r="F11" s="18">
        <v>2138</v>
      </c>
      <c r="G11" s="18">
        <v>4241</v>
      </c>
      <c r="H11" s="18">
        <v>4268</v>
      </c>
      <c r="I11" s="19">
        <v>3659</v>
      </c>
      <c r="K11" s="96" t="s">
        <v>2</v>
      </c>
      <c r="L11" s="27"/>
      <c r="M11" s="27"/>
      <c r="N11" s="27"/>
      <c r="O11" s="27"/>
      <c r="P11" s="27"/>
      <c r="Q11" s="27"/>
      <c r="R11" s="27"/>
    </row>
    <row r="12" spans="2:18" ht="15.6" x14ac:dyDescent="0.3">
      <c r="B12" s="16" t="s">
        <v>13</v>
      </c>
      <c r="C12" s="17" t="s">
        <v>19</v>
      </c>
      <c r="D12" s="20">
        <v>2872</v>
      </c>
      <c r="E12" s="20">
        <v>0</v>
      </c>
      <c r="F12" s="20">
        <v>0</v>
      </c>
      <c r="G12" s="20">
        <v>3915</v>
      </c>
      <c r="H12" s="20">
        <v>2750</v>
      </c>
      <c r="I12" s="21">
        <v>2943</v>
      </c>
      <c r="K12" s="95" t="s">
        <v>121</v>
      </c>
      <c r="L12" s="27"/>
      <c r="M12" s="27"/>
      <c r="N12" s="27"/>
      <c r="O12" s="27"/>
      <c r="P12" s="27"/>
      <c r="Q12" s="27"/>
      <c r="R12" s="27"/>
    </row>
    <row r="13" spans="2:18" ht="15.6" x14ac:dyDescent="0.3">
      <c r="B13" s="14" t="s">
        <v>27</v>
      </c>
      <c r="C13" s="15" t="s">
        <v>26</v>
      </c>
      <c r="D13" s="18">
        <v>6000</v>
      </c>
      <c r="E13" s="18">
        <v>6000</v>
      </c>
      <c r="F13" s="18">
        <v>6000</v>
      </c>
      <c r="G13" s="18">
        <v>6000</v>
      </c>
      <c r="H13" s="18">
        <v>6000</v>
      </c>
      <c r="I13" s="19">
        <v>6000</v>
      </c>
      <c r="K13" s="95"/>
      <c r="L13" s="27"/>
      <c r="M13" s="27"/>
      <c r="N13" s="27"/>
      <c r="O13" s="27"/>
      <c r="P13" s="27"/>
      <c r="Q13" s="27"/>
      <c r="R13" s="27"/>
    </row>
    <row r="14" spans="2:18" x14ac:dyDescent="0.3">
      <c r="B14" s="16" t="s">
        <v>12</v>
      </c>
      <c r="C14" s="17" t="s">
        <v>17</v>
      </c>
      <c r="D14" s="20">
        <v>2512</v>
      </c>
      <c r="E14" s="20">
        <v>3427</v>
      </c>
      <c r="F14" s="20">
        <v>3170</v>
      </c>
      <c r="G14" s="20">
        <v>1760</v>
      </c>
      <c r="H14" s="20">
        <v>1711</v>
      </c>
      <c r="I14" s="21">
        <v>2423</v>
      </c>
      <c r="K14" s="97"/>
    </row>
    <row r="15" spans="2:18" x14ac:dyDescent="0.3">
      <c r="B15" s="14" t="s">
        <v>14</v>
      </c>
      <c r="C15" s="15" t="s">
        <v>28</v>
      </c>
      <c r="D15" s="18">
        <v>2719</v>
      </c>
      <c r="E15" s="18">
        <v>3884</v>
      </c>
      <c r="F15" s="18">
        <v>4053</v>
      </c>
      <c r="G15" s="18">
        <v>0</v>
      </c>
      <c r="H15" s="18">
        <v>0</v>
      </c>
      <c r="I15" s="19">
        <v>0</v>
      </c>
      <c r="K15" s="97"/>
    </row>
    <row r="16" spans="2:18" x14ac:dyDescent="0.3">
      <c r="B16" s="16" t="s">
        <v>14</v>
      </c>
      <c r="C16" s="17" t="s">
        <v>28</v>
      </c>
      <c r="D16" s="20">
        <v>2669</v>
      </c>
      <c r="E16" s="20">
        <v>0</v>
      </c>
      <c r="F16" s="20">
        <v>4017</v>
      </c>
      <c r="G16" s="20">
        <v>2503</v>
      </c>
      <c r="H16" s="20">
        <v>4141</v>
      </c>
      <c r="I16" s="21">
        <v>2357</v>
      </c>
      <c r="K16" s="97"/>
    </row>
    <row r="17" spans="2:11" x14ac:dyDescent="0.3">
      <c r="B17" s="14" t="s">
        <v>12</v>
      </c>
      <c r="C17" s="15" t="s">
        <v>17</v>
      </c>
      <c r="D17" s="18">
        <v>1849</v>
      </c>
      <c r="E17" s="18">
        <v>2525</v>
      </c>
      <c r="F17" s="18">
        <v>3288</v>
      </c>
      <c r="G17" s="18">
        <v>2543</v>
      </c>
      <c r="H17" s="18">
        <v>3549</v>
      </c>
      <c r="I17" s="19">
        <v>2218</v>
      </c>
      <c r="K17" s="97"/>
    </row>
    <row r="18" spans="2:11" x14ac:dyDescent="0.3">
      <c r="B18" s="16" t="s">
        <v>27</v>
      </c>
      <c r="C18" s="17" t="s">
        <v>26</v>
      </c>
      <c r="D18" s="20">
        <v>15000</v>
      </c>
      <c r="E18" s="20">
        <v>15000</v>
      </c>
      <c r="F18" s="20">
        <v>15000</v>
      </c>
      <c r="G18" s="20">
        <v>15000</v>
      </c>
      <c r="H18" s="20">
        <v>15000</v>
      </c>
      <c r="I18" s="21">
        <v>15000</v>
      </c>
      <c r="K18" s="97"/>
    </row>
    <row r="19" spans="2:11" x14ac:dyDescent="0.3">
      <c r="B19" s="14" t="s">
        <v>29</v>
      </c>
      <c r="C19" s="15" t="s">
        <v>30</v>
      </c>
      <c r="D19" s="18">
        <v>0</v>
      </c>
      <c r="E19" s="18">
        <v>22000</v>
      </c>
      <c r="F19" s="18">
        <v>0</v>
      </c>
      <c r="G19" s="18">
        <v>0</v>
      </c>
      <c r="H19" s="18">
        <v>0</v>
      </c>
      <c r="I19" s="19">
        <v>0</v>
      </c>
      <c r="K19" s="97"/>
    </row>
    <row r="20" spans="2:11" x14ac:dyDescent="0.3">
      <c r="B20" s="16" t="s">
        <v>12</v>
      </c>
      <c r="C20" s="17" t="s">
        <v>17</v>
      </c>
      <c r="D20" s="20">
        <v>4051</v>
      </c>
      <c r="E20" s="20">
        <v>1529</v>
      </c>
      <c r="F20" s="20">
        <v>0</v>
      </c>
      <c r="G20" s="20">
        <v>4208</v>
      </c>
      <c r="H20" s="20">
        <v>0</v>
      </c>
      <c r="I20" s="21">
        <v>3777</v>
      </c>
      <c r="K20" s="97"/>
    </row>
    <row r="21" spans="2:11" x14ac:dyDescent="0.3">
      <c r="B21" s="14" t="s">
        <v>14</v>
      </c>
      <c r="C21" s="15" t="s">
        <v>28</v>
      </c>
      <c r="D21" s="18">
        <v>3708</v>
      </c>
      <c r="E21" s="18">
        <v>0</v>
      </c>
      <c r="F21" s="18">
        <v>3342</v>
      </c>
      <c r="G21" s="18">
        <v>1540</v>
      </c>
      <c r="H21" s="18">
        <v>2513</v>
      </c>
      <c r="I21" s="19">
        <v>2013</v>
      </c>
      <c r="K21" s="97"/>
    </row>
  </sheetData>
  <mergeCells count="1">
    <mergeCell ref="K3:Q3"/>
  </mergeCells>
  <pageMargins left="0.31496062992125984" right="0.31496062992125984" top="0.78740157480314965" bottom="0.78740157480314965" header="0.31496062992125984" footer="0.31496062992125984"/>
  <pageSetup paperSize="9" scale="67" fitToHeight="0" orientation="landscape" r:id="rId1"/>
  <headerFooter>
    <oddFooter>&amp;L&amp;10Excel Tutor Online&amp;R&amp;"-,Kurzíva"&amp;8Jiří Číhař
www.dataspectrum.cz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2">
    <pageSetUpPr fitToPage="1"/>
  </sheetPr>
  <dimension ref="B1:L29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0" width="5.5546875" customWidth="1"/>
    <col min="11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236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22" t="s">
        <v>10</v>
      </c>
      <c r="L7" s="23" t="s">
        <v>31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26" t="s">
        <v>12</v>
      </c>
      <c r="L8" s="25">
        <f>SUMIF(B7:B20,K8,D7:D20)</f>
        <v>8412</v>
      </c>
    </row>
    <row r="9" spans="2:12" x14ac:dyDescent="0.3">
      <c r="B9" s="28" t="s">
        <v>12</v>
      </c>
      <c r="C9" s="17" t="s">
        <v>17</v>
      </c>
      <c r="D9" s="30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</row>
    <row r="12" spans="2:12" x14ac:dyDescent="0.3">
      <c r="B12" s="14" t="s">
        <v>27</v>
      </c>
      <c r="C12" s="15" t="s">
        <v>26</v>
      </c>
      <c r="D12" s="18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</row>
    <row r="13" spans="2:12" x14ac:dyDescent="0.3">
      <c r="B13" s="28" t="s">
        <v>12</v>
      </c>
      <c r="C13" s="17" t="s">
        <v>17</v>
      </c>
      <c r="D13" s="30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  <c r="K15" t="s">
        <v>210</v>
      </c>
    </row>
    <row r="16" spans="2:12" x14ac:dyDescent="0.3">
      <c r="B16" s="29" t="s">
        <v>12</v>
      </c>
      <c r="C16" s="15" t="s">
        <v>17</v>
      </c>
      <c r="D16" s="31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  <c r="K16" t="s">
        <v>211</v>
      </c>
    </row>
    <row r="17" spans="2:11" x14ac:dyDescent="0.3">
      <c r="B17" s="16" t="s">
        <v>27</v>
      </c>
      <c r="C17" s="17" t="s">
        <v>26</v>
      </c>
      <c r="D17" s="2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  <c r="K17" t="s">
        <v>212</v>
      </c>
    </row>
    <row r="18" spans="2:11" x14ac:dyDescent="0.3">
      <c r="B18" s="14" t="s">
        <v>29</v>
      </c>
      <c r="C18" s="15" t="s">
        <v>30</v>
      </c>
      <c r="D18" s="18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</row>
    <row r="19" spans="2:11" x14ac:dyDescent="0.3">
      <c r="B19" s="28" t="s">
        <v>12</v>
      </c>
      <c r="C19" s="17" t="s">
        <v>17</v>
      </c>
      <c r="D19" s="30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  <c r="K19" t="s">
        <v>213</v>
      </c>
    </row>
    <row r="20" spans="2:11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  <c r="K20" t="s">
        <v>217</v>
      </c>
    </row>
    <row r="22" spans="2:11" x14ac:dyDescent="0.3">
      <c r="D22" t="s">
        <v>203</v>
      </c>
      <c r="K22" t="s">
        <v>214</v>
      </c>
    </row>
    <row r="23" spans="2:11" x14ac:dyDescent="0.3">
      <c r="D23" t="s">
        <v>207</v>
      </c>
      <c r="K23" t="s">
        <v>218</v>
      </c>
    </row>
    <row r="24" spans="2:11" x14ac:dyDescent="0.3">
      <c r="K24" t="s">
        <v>215</v>
      </c>
    </row>
    <row r="25" spans="2:11" x14ac:dyDescent="0.3">
      <c r="D25" s="33" t="s">
        <v>106</v>
      </c>
    </row>
    <row r="26" spans="2:11" x14ac:dyDescent="0.3">
      <c r="D26" t="s">
        <v>204</v>
      </c>
      <c r="K26" t="s">
        <v>216</v>
      </c>
    </row>
    <row r="27" spans="2:11" x14ac:dyDescent="0.3">
      <c r="D27" t="s">
        <v>205</v>
      </c>
      <c r="K27" t="s">
        <v>219</v>
      </c>
    </row>
    <row r="28" spans="2:11" x14ac:dyDescent="0.3">
      <c r="D28" t="s">
        <v>206</v>
      </c>
      <c r="K28" t="s">
        <v>220</v>
      </c>
    </row>
    <row r="29" spans="2:11" x14ac:dyDescent="0.3">
      <c r="K29" t="s">
        <v>221</v>
      </c>
    </row>
  </sheetData>
  <pageMargins left="0.31496062992125984" right="0.31496062992125984" top="0.78740157480314965" bottom="0.78740157480314965" header="0.31496062992125984" footer="0.31496062992125984"/>
  <pageSetup paperSize="9" scale="77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List3">
    <pageSetUpPr fitToPage="1"/>
  </sheetPr>
  <dimension ref="B1:L24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0" width="12.88671875" bestFit="1" customWidth="1"/>
    <col min="11" max="11" width="9.44140625" customWidth="1"/>
    <col min="12" max="12" width="37.664062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236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L7" s="23" t="s">
        <v>37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L8" s="32">
        <f>SUMIF(B7:B20,"AB-100006",D7:D20)</f>
        <v>8412</v>
      </c>
    </row>
    <row r="9" spans="2:12" x14ac:dyDescent="0.3">
      <c r="B9" s="28" t="s">
        <v>12</v>
      </c>
      <c r="C9" s="17" t="s">
        <v>17</v>
      </c>
      <c r="D9" s="30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</row>
    <row r="12" spans="2:12" x14ac:dyDescent="0.3">
      <c r="B12" s="14" t="s">
        <v>27</v>
      </c>
      <c r="C12" s="15" t="s">
        <v>26</v>
      </c>
      <c r="D12" s="18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</row>
    <row r="13" spans="2:12" x14ac:dyDescent="0.3">
      <c r="B13" s="28" t="s">
        <v>12</v>
      </c>
      <c r="C13" s="17" t="s">
        <v>17</v>
      </c>
      <c r="D13" s="30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  <c r="K15" t="s">
        <v>35</v>
      </c>
    </row>
    <row r="16" spans="2:12" x14ac:dyDescent="0.3">
      <c r="B16" s="29" t="s">
        <v>12</v>
      </c>
      <c r="C16" s="15" t="s">
        <v>17</v>
      </c>
      <c r="D16" s="31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  <c r="K16" t="s">
        <v>38</v>
      </c>
    </row>
    <row r="17" spans="2:11" x14ac:dyDescent="0.3">
      <c r="B17" s="16" t="s">
        <v>27</v>
      </c>
      <c r="C17" s="17" t="s">
        <v>26</v>
      </c>
      <c r="D17" s="2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  <c r="K17" t="s">
        <v>36</v>
      </c>
    </row>
    <row r="18" spans="2:11" x14ac:dyDescent="0.3">
      <c r="B18" s="14" t="s">
        <v>29</v>
      </c>
      <c r="C18" s="15" t="s">
        <v>30</v>
      </c>
      <c r="D18" s="18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</row>
    <row r="19" spans="2:11" x14ac:dyDescent="0.3">
      <c r="B19" s="28" t="s">
        <v>12</v>
      </c>
      <c r="C19" s="17" t="s">
        <v>17</v>
      </c>
      <c r="D19" s="30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  <c r="K19" s="33" t="s">
        <v>39</v>
      </c>
    </row>
    <row r="20" spans="2:11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  <c r="K20" s="33" t="s">
        <v>40</v>
      </c>
    </row>
    <row r="22" spans="2:11" x14ac:dyDescent="0.3">
      <c r="K22" s="44" t="s">
        <v>44</v>
      </c>
    </row>
    <row r="23" spans="2:11" x14ac:dyDescent="0.3">
      <c r="K23" s="44" t="s">
        <v>45</v>
      </c>
    </row>
    <row r="24" spans="2:11" x14ac:dyDescent="0.3">
      <c r="K24" s="43" t="s">
        <v>43</v>
      </c>
    </row>
  </sheetData>
  <pageMargins left="0.31496062992125984" right="0.31496062992125984" top="0.78740157480314965" bottom="0.78740157480314965" header="0.31496062992125984" footer="0.31496062992125984"/>
  <pageSetup paperSize="9" scale="76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List7">
    <pageSetUpPr fitToPage="1"/>
  </sheetPr>
  <dimension ref="B1:L25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239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22" t="s">
        <v>10</v>
      </c>
      <c r="L7" s="23" t="s">
        <v>31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24" t="s">
        <v>11</v>
      </c>
      <c r="L8" s="39">
        <f t="shared" ref="L8:L13" si="0">SUMIF($B$7:$B$20,K8,$D$7:$D$20)</f>
        <v>3649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  <c r="K9" s="36" t="s">
        <v>12</v>
      </c>
      <c r="L9" s="40">
        <f t="shared" si="0"/>
        <v>8412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  <c r="K10" s="24" t="s">
        <v>13</v>
      </c>
      <c r="L10" s="41">
        <f t="shared" si="0"/>
        <v>4840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  <c r="K11" s="37" t="s">
        <v>14</v>
      </c>
      <c r="L11" s="40">
        <f t="shared" si="0"/>
        <v>9096</v>
      </c>
    </row>
    <row r="12" spans="2:12" x14ac:dyDescent="0.3">
      <c r="B12" s="14" t="s">
        <v>27</v>
      </c>
      <c r="C12" s="15" t="s">
        <v>26</v>
      </c>
      <c r="D12" s="18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  <c r="K12" s="26" t="s">
        <v>29</v>
      </c>
      <c r="L12" s="41">
        <f t="shared" si="0"/>
        <v>0</v>
      </c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  <c r="K13" s="38" t="s">
        <v>27</v>
      </c>
      <c r="L13" s="42">
        <f t="shared" si="0"/>
        <v>21000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</row>
    <row r="16" spans="2:12" x14ac:dyDescent="0.3">
      <c r="B16" s="14" t="s">
        <v>12</v>
      </c>
      <c r="C16" s="15" t="s">
        <v>17</v>
      </c>
      <c r="D16" s="18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</row>
    <row r="17" spans="2:11" x14ac:dyDescent="0.3">
      <c r="B17" s="16" t="s">
        <v>27</v>
      </c>
      <c r="C17" s="17" t="s">
        <v>26</v>
      </c>
      <c r="D17" s="2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</row>
    <row r="18" spans="2:11" x14ac:dyDescent="0.3">
      <c r="B18" s="14" t="s">
        <v>29</v>
      </c>
      <c r="C18" s="15" t="s">
        <v>30</v>
      </c>
      <c r="D18" s="18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</row>
    <row r="19" spans="2:11" x14ac:dyDescent="0.3">
      <c r="B19" s="34" t="s">
        <v>12</v>
      </c>
      <c r="C19" s="17" t="s">
        <v>17</v>
      </c>
      <c r="D19" s="35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</row>
    <row r="20" spans="2:11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  <c r="K20" t="s">
        <v>41</v>
      </c>
    </row>
    <row r="21" spans="2:11" x14ac:dyDescent="0.3">
      <c r="K21" t="s">
        <v>42</v>
      </c>
    </row>
    <row r="23" spans="2:11" x14ac:dyDescent="0.3">
      <c r="K23" t="s">
        <v>56</v>
      </c>
    </row>
    <row r="24" spans="2:11" x14ac:dyDescent="0.3">
      <c r="K24" t="s">
        <v>237</v>
      </c>
    </row>
    <row r="25" spans="2:11" x14ac:dyDescent="0.3">
      <c r="K25" t="s">
        <v>238</v>
      </c>
    </row>
  </sheetData>
  <pageMargins left="0.31496062992125984" right="0.31496062992125984" top="0.78740157480314965" bottom="0.78740157480314965" header="0.31496062992125984" footer="0.31496062992125984"/>
  <pageSetup paperSize="9" scale="77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List8">
    <pageSetUpPr fitToPage="1"/>
  </sheetPr>
  <dimension ref="B1:O34"/>
  <sheetViews>
    <sheetView showGridLines="0" zoomScaleNormal="100" workbookViewId="0"/>
  </sheetViews>
  <sheetFormatPr defaultRowHeight="14.4" x14ac:dyDescent="0.3"/>
  <cols>
    <col min="1" max="1" width="4.6640625" customWidth="1"/>
    <col min="2" max="2" width="8.109375" customWidth="1"/>
    <col min="3" max="3" width="20.5546875" bestFit="1" customWidth="1"/>
    <col min="4" max="4" width="9.88671875" bestFit="1" customWidth="1"/>
    <col min="5" max="5" width="4.88671875" customWidth="1"/>
  </cols>
  <sheetData>
    <row r="1" spans="2:15" s="2" customFormat="1" ht="13.2" x14ac:dyDescent="0.25"/>
    <row r="2" spans="2:15" s="2" customFormat="1" ht="24" customHeight="1" x14ac:dyDescent="0.5">
      <c r="B2" s="6" t="s">
        <v>267</v>
      </c>
      <c r="J2" s="5"/>
      <c r="K2" s="94"/>
      <c r="O2" s="62" t="s">
        <v>68</v>
      </c>
    </row>
    <row r="3" spans="2:15" s="2" customFormat="1" ht="13.2" x14ac:dyDescent="0.25"/>
    <row r="4" spans="2:15" s="2" customFormat="1" ht="15.6" x14ac:dyDescent="0.3">
      <c r="B4" s="4" t="s">
        <v>239</v>
      </c>
      <c r="D4" s="4"/>
      <c r="K4" s="3"/>
    </row>
    <row r="5" spans="2:15" s="2" customFormat="1" ht="15.6" x14ac:dyDescent="0.3">
      <c r="B5" s="4"/>
      <c r="D5" s="4"/>
      <c r="K5" s="3"/>
    </row>
    <row r="7" spans="2:15" ht="15.6" x14ac:dyDescent="0.3">
      <c r="C7" s="106" t="s">
        <v>3</v>
      </c>
      <c r="D7" s="10" t="s">
        <v>46</v>
      </c>
      <c r="E7" s="7"/>
      <c r="F7" s="7"/>
      <c r="G7" s="7"/>
      <c r="H7" s="7"/>
      <c r="I7" s="8"/>
      <c r="J7" s="8"/>
      <c r="K7" s="8"/>
      <c r="L7" s="8"/>
    </row>
    <row r="8" spans="2:15" ht="15.6" x14ac:dyDescent="0.3">
      <c r="C8" s="106"/>
      <c r="D8" s="10"/>
      <c r="E8" s="7"/>
      <c r="F8" s="7"/>
      <c r="G8" s="7"/>
      <c r="H8" s="7"/>
      <c r="I8" s="8"/>
      <c r="J8" s="8"/>
      <c r="K8" s="8"/>
      <c r="L8" s="8"/>
    </row>
    <row r="9" spans="2:15" x14ac:dyDescent="0.3">
      <c r="C9" s="9"/>
      <c r="D9" s="9"/>
      <c r="E9" s="9"/>
      <c r="F9" s="9"/>
      <c r="G9" s="9"/>
      <c r="H9" s="9"/>
      <c r="I9" s="9"/>
      <c r="J9" s="9"/>
      <c r="K9" s="9"/>
      <c r="L9" s="9"/>
    </row>
    <row r="10" spans="2:15" x14ac:dyDescent="0.3">
      <c r="C10" s="9"/>
      <c r="L10" s="9"/>
    </row>
    <row r="11" spans="2:15" x14ac:dyDescent="0.3">
      <c r="C11" s="9"/>
      <c r="L11" s="9"/>
    </row>
    <row r="12" spans="2:15" x14ac:dyDescent="0.3">
      <c r="C12" s="9"/>
      <c r="L12" s="9"/>
    </row>
    <row r="13" spans="2:15" x14ac:dyDescent="0.3">
      <c r="C13" s="9"/>
      <c r="L13" s="9"/>
    </row>
    <row r="14" spans="2:15" x14ac:dyDescent="0.3">
      <c r="C14" s="9"/>
      <c r="L14" s="9"/>
    </row>
    <row r="15" spans="2:15" x14ac:dyDescent="0.3">
      <c r="C15" s="9"/>
      <c r="L15" s="9"/>
    </row>
    <row r="16" spans="2:15" x14ac:dyDescent="0.3">
      <c r="C16" s="9"/>
      <c r="L16" s="9"/>
    </row>
    <row r="17" spans="3:12" x14ac:dyDescent="0.3">
      <c r="C17" s="9"/>
      <c r="L17" s="9"/>
    </row>
    <row r="19" spans="3:12" ht="15.6" x14ac:dyDescent="0.3">
      <c r="C19" s="106" t="s">
        <v>4</v>
      </c>
      <c r="D19" s="10" t="s">
        <v>54</v>
      </c>
      <c r="E19" s="7"/>
      <c r="F19" s="7"/>
      <c r="G19" s="7"/>
      <c r="H19" s="7"/>
      <c r="I19" s="8"/>
      <c r="J19" s="8"/>
      <c r="K19" s="8"/>
      <c r="L19" s="8"/>
    </row>
    <row r="20" spans="3:12" ht="15.6" x14ac:dyDescent="0.3">
      <c r="C20" s="106"/>
      <c r="D20" s="7"/>
      <c r="E20" s="7"/>
      <c r="F20" s="7"/>
      <c r="G20" s="7"/>
      <c r="H20" s="7"/>
      <c r="I20" s="8"/>
      <c r="J20" s="8"/>
      <c r="K20" s="8"/>
      <c r="L20" s="8"/>
    </row>
    <row r="23" spans="3:12" x14ac:dyDescent="0.3">
      <c r="F23" s="43" t="s">
        <v>47</v>
      </c>
    </row>
    <row r="25" spans="3:12" x14ac:dyDescent="0.3">
      <c r="F25" t="s">
        <v>52</v>
      </c>
    </row>
    <row r="26" spans="3:12" x14ac:dyDescent="0.3">
      <c r="F26" t="s">
        <v>48</v>
      </c>
    </row>
    <row r="28" spans="3:12" x14ac:dyDescent="0.3">
      <c r="F28" s="33" t="s">
        <v>49</v>
      </c>
    </row>
    <row r="29" spans="3:12" x14ac:dyDescent="0.3">
      <c r="F29" t="s">
        <v>50</v>
      </c>
    </row>
    <row r="30" spans="3:12" x14ac:dyDescent="0.3">
      <c r="F30" t="s">
        <v>51</v>
      </c>
    </row>
    <row r="33" spans="3:12" ht="15.6" x14ac:dyDescent="0.3">
      <c r="C33" s="106" t="s">
        <v>5</v>
      </c>
      <c r="D33" s="10" t="s">
        <v>53</v>
      </c>
      <c r="E33" s="7"/>
      <c r="F33" s="7"/>
      <c r="G33" s="7"/>
      <c r="H33" s="7"/>
      <c r="I33" s="8"/>
      <c r="J33" s="8"/>
      <c r="K33" s="8"/>
      <c r="L33" s="8"/>
    </row>
    <row r="34" spans="3:12" ht="15.6" x14ac:dyDescent="0.3">
      <c r="C34" s="106"/>
      <c r="D34" s="10"/>
      <c r="E34" s="7"/>
      <c r="F34" s="7"/>
      <c r="G34" s="7"/>
      <c r="H34" s="7"/>
      <c r="I34" s="8"/>
      <c r="J34" s="8"/>
      <c r="K34" s="8"/>
      <c r="L34" s="8"/>
    </row>
  </sheetData>
  <mergeCells count="3">
    <mergeCell ref="C7:C8"/>
    <mergeCell ref="C19:C20"/>
    <mergeCell ref="C33:C34"/>
  </mergeCells>
  <pageMargins left="0.31496062992125984" right="0.31496062992125984" top="0.78740157480314965" bottom="0.78740157480314965" header="0.31496062992125984" footer="0.31496062992125984"/>
  <pageSetup paperSize="9" scale="95" orientation="landscape" r:id="rId1"/>
  <headerFooter>
    <oddFooter>&amp;L&amp;10Excel Tutor Online&amp;R&amp;"-,Kurzíva"&amp;8Jiří Číhař
www.dataspectrum.cz</oddFooter>
  </headerFooter>
  <rowBreaks count="1" manualBreakCount="1">
    <brk id="32" max="14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List9">
    <pageSetUpPr fitToPage="1"/>
  </sheetPr>
  <dimension ref="B1:L27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239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22" t="s">
        <v>10</v>
      </c>
      <c r="L7" s="23" t="s">
        <v>31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24" t="s">
        <v>11</v>
      </c>
      <c r="L8" s="39">
        <f t="shared" ref="L8:L13" ca="1" si="0">SUMIF($B$7:$B$20,K8,$D$7)</f>
        <v>3649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  <c r="K9" s="36" t="s">
        <v>12</v>
      </c>
      <c r="L9" s="40">
        <f t="shared" ca="1" si="0"/>
        <v>8412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  <c r="K10" s="24" t="s">
        <v>13</v>
      </c>
      <c r="L10" s="41">
        <f t="shared" ca="1" si="0"/>
        <v>4840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  <c r="K11" s="37" t="s">
        <v>14</v>
      </c>
      <c r="L11" s="40">
        <f t="shared" ca="1" si="0"/>
        <v>9096</v>
      </c>
    </row>
    <row r="12" spans="2:12" x14ac:dyDescent="0.3">
      <c r="B12" s="14" t="s">
        <v>27</v>
      </c>
      <c r="C12" s="15" t="s">
        <v>26</v>
      </c>
      <c r="D12" s="18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  <c r="K12" s="26" t="s">
        <v>29</v>
      </c>
      <c r="L12" s="41">
        <f t="shared" ca="1" si="0"/>
        <v>0</v>
      </c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  <c r="K13" s="38" t="s">
        <v>27</v>
      </c>
      <c r="L13" s="42">
        <f t="shared" ca="1" si="0"/>
        <v>21000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</row>
    <row r="16" spans="2:12" x14ac:dyDescent="0.3">
      <c r="B16" s="14" t="s">
        <v>12</v>
      </c>
      <c r="C16" s="15" t="s">
        <v>17</v>
      </c>
      <c r="D16" s="18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</row>
    <row r="17" spans="2:9" x14ac:dyDescent="0.3">
      <c r="B17" s="16" t="s">
        <v>27</v>
      </c>
      <c r="C17" s="17" t="s">
        <v>26</v>
      </c>
      <c r="D17" s="2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</row>
    <row r="18" spans="2:9" x14ac:dyDescent="0.3">
      <c r="B18" s="14" t="s">
        <v>29</v>
      </c>
      <c r="C18" s="15" t="s">
        <v>30</v>
      </c>
      <c r="D18" s="18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</row>
    <row r="19" spans="2:9" x14ac:dyDescent="0.3">
      <c r="B19" s="34" t="s">
        <v>12</v>
      </c>
      <c r="C19" s="17" t="s">
        <v>17</v>
      </c>
      <c r="D19" s="35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</row>
    <row r="20" spans="2:9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</row>
    <row r="22" spans="2:9" x14ac:dyDescent="0.3">
      <c r="F22" s="81" t="s">
        <v>180</v>
      </c>
    </row>
    <row r="23" spans="2:9" x14ac:dyDescent="0.3">
      <c r="F23" t="s">
        <v>186</v>
      </c>
    </row>
    <row r="24" spans="2:9" x14ac:dyDescent="0.3">
      <c r="F24" t="s">
        <v>181</v>
      </c>
    </row>
    <row r="26" spans="2:9" x14ac:dyDescent="0.3">
      <c r="F26" t="s">
        <v>182</v>
      </c>
    </row>
    <row r="27" spans="2:9" x14ac:dyDescent="0.3">
      <c r="F27" t="s">
        <v>183</v>
      </c>
    </row>
  </sheetData>
  <pageMargins left="0.31496062992125984" right="0.31496062992125984" top="0.78740157480314965" bottom="0.78740157480314965" header="0.31496062992125984" footer="0.31496062992125984"/>
  <pageSetup paperSize="9" scale="82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10">
    <pageSetUpPr fitToPage="1"/>
  </sheetPr>
  <dimension ref="B1:L24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0" width="12.88671875" customWidth="1"/>
    <col min="11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239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22" t="s">
        <v>10</v>
      </c>
      <c r="L7" s="23" t="s">
        <v>55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24" t="s">
        <v>11</v>
      </c>
      <c r="L8" s="39">
        <f t="shared" ref="L8:L13" si="0">SUMIF($B$7:$B$20,K8,$D$7:$D$20)+SUMIF($B$7:$B$20,K8,$E$7:$E$20)+SUMIF($B$7:$B$20,K8,$F$7:$F$20)</f>
        <v>10220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  <c r="K9" s="36" t="s">
        <v>12</v>
      </c>
      <c r="L9" s="40">
        <f t="shared" si="0"/>
        <v>30096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  <c r="K10" s="24" t="s">
        <v>13</v>
      </c>
      <c r="L10" s="41">
        <f t="shared" si="0"/>
        <v>9706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  <c r="K11" s="37" t="s">
        <v>14</v>
      </c>
      <c r="L11" s="40">
        <f t="shared" si="0"/>
        <v>24392</v>
      </c>
    </row>
    <row r="12" spans="2:12" x14ac:dyDescent="0.3">
      <c r="B12" s="14" t="s">
        <v>27</v>
      </c>
      <c r="C12" s="15" t="s">
        <v>26</v>
      </c>
      <c r="D12" s="18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  <c r="K12" s="26" t="s">
        <v>29</v>
      </c>
      <c r="L12" s="41">
        <f t="shared" si="0"/>
        <v>22000</v>
      </c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  <c r="K13" s="38" t="s">
        <v>27</v>
      </c>
      <c r="L13" s="42">
        <f t="shared" si="0"/>
        <v>63000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  <c r="K15" t="s">
        <v>97</v>
      </c>
    </row>
    <row r="16" spans="2:12" x14ac:dyDescent="0.3">
      <c r="B16" s="14" t="s">
        <v>12</v>
      </c>
      <c r="C16" s="15" t="s">
        <v>17</v>
      </c>
      <c r="D16" s="18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  <c r="K16" t="s">
        <v>98</v>
      </c>
    </row>
    <row r="17" spans="2:12" x14ac:dyDescent="0.3">
      <c r="B17" s="16" t="s">
        <v>27</v>
      </c>
      <c r="C17" s="17" t="s">
        <v>26</v>
      </c>
      <c r="D17" s="2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</row>
    <row r="18" spans="2:12" x14ac:dyDescent="0.3">
      <c r="B18" s="14" t="s">
        <v>29</v>
      </c>
      <c r="C18" s="15" t="s">
        <v>30</v>
      </c>
      <c r="D18" s="18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  <c r="K18" t="s">
        <v>99</v>
      </c>
    </row>
    <row r="19" spans="2:12" x14ac:dyDescent="0.3">
      <c r="B19" s="34" t="s">
        <v>12</v>
      </c>
      <c r="C19" s="17" t="s">
        <v>17</v>
      </c>
      <c r="D19" s="35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</row>
    <row r="20" spans="2:12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</row>
    <row r="24" spans="2:12" ht="15.6" x14ac:dyDescent="0.3">
      <c r="L24" s="45" t="s">
        <v>69</v>
      </c>
    </row>
  </sheetData>
  <pageMargins left="0.31496062992125984" right="0.31496062992125984" top="0.78740157480314965" bottom="0.78740157480314965" header="0.31496062992125984" footer="0.31496062992125984"/>
  <pageSetup paperSize="9" scale="77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B1:L26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0" width="3" customWidth="1"/>
    <col min="11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239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22" t="s">
        <v>10</v>
      </c>
      <c r="L7" s="23" t="s">
        <v>55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24" t="s">
        <v>11</v>
      </c>
      <c r="L8" s="39">
        <f ca="1">SUM(SUMIF(B7:B20,"AB-100005",INDIRECT({"D7:D20","E7:E20","F7:F20"})))</f>
        <v>10220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  <c r="K9" s="36" t="s">
        <v>12</v>
      </c>
      <c r="L9" s="40"/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  <c r="K10" s="24" t="s">
        <v>13</v>
      </c>
      <c r="L10" s="41"/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  <c r="K11" s="37" t="s">
        <v>14</v>
      </c>
      <c r="L11" s="40"/>
    </row>
    <row r="12" spans="2:12" x14ac:dyDescent="0.3">
      <c r="B12" s="14" t="s">
        <v>27</v>
      </c>
      <c r="C12" s="15" t="s">
        <v>26</v>
      </c>
      <c r="D12" s="18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  <c r="K12" s="26" t="s">
        <v>29</v>
      </c>
      <c r="L12" s="41"/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  <c r="K13" s="38" t="s">
        <v>27</v>
      </c>
      <c r="L13" s="42"/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  <c r="K15" t="s">
        <v>263</v>
      </c>
    </row>
    <row r="16" spans="2:12" x14ac:dyDescent="0.3">
      <c r="B16" s="14" t="s">
        <v>12</v>
      </c>
      <c r="C16" s="15" t="s">
        <v>17</v>
      </c>
      <c r="D16" s="18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</row>
    <row r="17" spans="2:12" x14ac:dyDescent="0.3">
      <c r="B17" s="16" t="s">
        <v>27</v>
      </c>
      <c r="C17" s="17" t="s">
        <v>26</v>
      </c>
      <c r="D17" s="2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  <c r="K17" t="s">
        <v>97</v>
      </c>
    </row>
    <row r="18" spans="2:12" x14ac:dyDescent="0.3">
      <c r="B18" s="14" t="s">
        <v>29</v>
      </c>
      <c r="C18" s="15" t="s">
        <v>30</v>
      </c>
      <c r="D18" s="18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  <c r="K18" t="s">
        <v>98</v>
      </c>
    </row>
    <row r="19" spans="2:12" x14ac:dyDescent="0.3">
      <c r="B19" s="34" t="s">
        <v>12</v>
      </c>
      <c r="C19" s="17" t="s">
        <v>17</v>
      </c>
      <c r="D19" s="35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</row>
    <row r="20" spans="2:12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  <c r="K20" t="s">
        <v>261</v>
      </c>
    </row>
    <row r="21" spans="2:12" x14ac:dyDescent="0.3">
      <c r="K21" s="43" t="s">
        <v>262</v>
      </c>
    </row>
    <row r="24" spans="2:12" x14ac:dyDescent="0.3">
      <c r="L24" s="45"/>
    </row>
    <row r="25" spans="2:12" x14ac:dyDescent="0.3">
      <c r="B25" s="33" t="s">
        <v>264</v>
      </c>
      <c r="C25" t="s">
        <v>265</v>
      </c>
    </row>
    <row r="26" spans="2:12" x14ac:dyDescent="0.3">
      <c r="C26" t="s">
        <v>266</v>
      </c>
    </row>
  </sheetData>
  <pageMargins left="0.31496062992125984" right="0.31496062992125984" top="0.78740157480314965" bottom="0.78740157480314965" header="0.31496062992125984" footer="0.31496062992125984"/>
  <pageSetup paperSize="9" scale="71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B1:L24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0" width="5.44140625" customWidth="1"/>
    <col min="11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239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22" t="s">
        <v>10</v>
      </c>
      <c r="L7" s="23" t="s">
        <v>55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24" t="s">
        <v>11</v>
      </c>
      <c r="L8" s="39">
        <f ca="1">SUM(SUMIF($B$7:$B$20,K8,INDIRECT({"D7:D20","E7:E20","F7:F20"})))</f>
        <v>10220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  <c r="K9" s="36" t="s">
        <v>12</v>
      </c>
      <c r="L9" s="40">
        <f ca="1">SUM(SUMIF($B$7:$B$20,K9,INDIRECT({"D7:D20","E7:E20","F7:F20"})))</f>
        <v>30096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  <c r="K10" s="24" t="s">
        <v>13</v>
      </c>
      <c r="L10" s="41">
        <f ca="1">SUM(SUMIF($B$7:$B$20,K10,INDIRECT({"D7:D20","E7:E20","F7:F20"})))</f>
        <v>9706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  <c r="K11" s="37" t="s">
        <v>14</v>
      </c>
      <c r="L11" s="40">
        <f ca="1">SUM(SUMIF($B$7:$B$20,K11,INDIRECT({"D7:D20","E7:E20","F7:F20"})))</f>
        <v>24392</v>
      </c>
    </row>
    <row r="12" spans="2:12" x14ac:dyDescent="0.3">
      <c r="B12" s="14" t="s">
        <v>27</v>
      </c>
      <c r="C12" s="15" t="s">
        <v>26</v>
      </c>
      <c r="D12" s="18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  <c r="K12" s="26" t="s">
        <v>29</v>
      </c>
      <c r="L12" s="41">
        <f ca="1">SUM(SUMIF($B$7:$B$20,K12,INDIRECT({"D7:D20","E7:E20","F7:F20"})))</f>
        <v>22000</v>
      </c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  <c r="K13" s="38" t="s">
        <v>27</v>
      </c>
      <c r="L13" s="42">
        <f ca="1">SUM(SUMIF($B$7:$B$20,K13,INDIRECT({"D7:D20","E7:E20","F7:F20"})))</f>
        <v>63000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</row>
    <row r="16" spans="2:12" x14ac:dyDescent="0.3">
      <c r="B16" s="14" t="s">
        <v>12</v>
      </c>
      <c r="C16" s="15" t="s">
        <v>17</v>
      </c>
      <c r="D16" s="18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</row>
    <row r="17" spans="2:12" x14ac:dyDescent="0.3">
      <c r="B17" s="16" t="s">
        <v>27</v>
      </c>
      <c r="C17" s="17" t="s">
        <v>26</v>
      </c>
      <c r="D17" s="2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</row>
    <row r="18" spans="2:12" x14ac:dyDescent="0.3">
      <c r="B18" s="14" t="s">
        <v>29</v>
      </c>
      <c r="C18" s="15" t="s">
        <v>30</v>
      </c>
      <c r="D18" s="18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</row>
    <row r="19" spans="2:12" x14ac:dyDescent="0.3">
      <c r="B19" s="34" t="s">
        <v>12</v>
      </c>
      <c r="C19" s="17" t="s">
        <v>17</v>
      </c>
      <c r="D19" s="35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</row>
    <row r="20" spans="2:12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</row>
    <row r="24" spans="2:12" x14ac:dyDescent="0.3">
      <c r="L24" s="45"/>
    </row>
  </sheetData>
  <pageMargins left="0.31496062992125984" right="0.31496062992125984" top="0.78740157480314965" bottom="0.78740157480314965" header="0.31496062992125984" footer="0.31496062992125984"/>
  <pageSetup paperSize="9" scale="93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List11">
    <pageSetUpPr fitToPage="1"/>
  </sheetPr>
  <dimension ref="B1:L29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240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57" t="s">
        <v>10</v>
      </c>
      <c r="L7" s="23" t="s">
        <v>31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58" t="s">
        <v>110</v>
      </c>
      <c r="L8" s="25">
        <f>SUMIF(B7:B20,"KL*",D7:D20)</f>
        <v>21000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</row>
    <row r="12" spans="2:12" x14ac:dyDescent="0.3">
      <c r="B12" s="29" t="s">
        <v>27</v>
      </c>
      <c r="C12" s="15" t="s">
        <v>26</v>
      </c>
      <c r="D12" s="31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  <c r="K14" t="s">
        <v>100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  <c r="K15" t="s">
        <v>101</v>
      </c>
    </row>
    <row r="16" spans="2:12" x14ac:dyDescent="0.3">
      <c r="B16" s="14" t="s">
        <v>12</v>
      </c>
      <c r="C16" s="15" t="s">
        <v>17</v>
      </c>
      <c r="D16" s="18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</row>
    <row r="17" spans="2:11" x14ac:dyDescent="0.3">
      <c r="B17" s="28" t="s">
        <v>27</v>
      </c>
      <c r="C17" s="17" t="s">
        <v>26</v>
      </c>
      <c r="D17" s="3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  <c r="K17" t="s">
        <v>102</v>
      </c>
    </row>
    <row r="18" spans="2:11" x14ac:dyDescent="0.3">
      <c r="B18" s="29" t="s">
        <v>29</v>
      </c>
      <c r="C18" s="15" t="s">
        <v>30</v>
      </c>
      <c r="D18" s="31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  <c r="K18" t="s">
        <v>103</v>
      </c>
    </row>
    <row r="19" spans="2:11" x14ac:dyDescent="0.3">
      <c r="B19" s="34" t="s">
        <v>12</v>
      </c>
      <c r="C19" s="17" t="s">
        <v>17</v>
      </c>
      <c r="D19" s="35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  <c r="K19" t="s">
        <v>104</v>
      </c>
    </row>
    <row r="20" spans="2:11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  <c r="K20" t="s">
        <v>105</v>
      </c>
    </row>
    <row r="22" spans="2:11" x14ac:dyDescent="0.3">
      <c r="G22" s="53" t="s">
        <v>106</v>
      </c>
    </row>
    <row r="23" spans="2:11" x14ac:dyDescent="0.3">
      <c r="G23" t="s">
        <v>107</v>
      </c>
    </row>
    <row r="24" spans="2:11" x14ac:dyDescent="0.3">
      <c r="G24" t="s">
        <v>108</v>
      </c>
    </row>
    <row r="25" spans="2:11" x14ac:dyDescent="0.3">
      <c r="G25" s="43" t="s">
        <v>70</v>
      </c>
    </row>
    <row r="27" spans="2:11" x14ac:dyDescent="0.3">
      <c r="G27" t="s">
        <v>241</v>
      </c>
    </row>
    <row r="28" spans="2:11" x14ac:dyDescent="0.3">
      <c r="G28" s="54" t="s">
        <v>242</v>
      </c>
    </row>
    <row r="29" spans="2:11" x14ac:dyDescent="0.3">
      <c r="G29">
        <f>SUM(I7:I20)-SUMIF(I7:I20,"&lt;3000")-SUMIF(I7:I20,"&gt;3999")</f>
        <v>10799</v>
      </c>
      <c r="H29" s="43" t="s">
        <v>109</v>
      </c>
    </row>
  </sheetData>
  <pageMargins left="0.31496062992125984" right="0.31496062992125984" top="0.78740157480314965" bottom="0.78740157480314965" header="0.31496062992125984" footer="0.31496062992125984"/>
  <pageSetup paperSize="9" scale="77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List12">
    <pageSetUpPr fitToPage="1"/>
  </sheetPr>
  <dimension ref="B1:L22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240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57" t="s">
        <v>112</v>
      </c>
      <c r="L7" s="23" t="s">
        <v>31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58" t="s">
        <v>113</v>
      </c>
      <c r="L8" s="25">
        <f>SUMIF(D7:D20,"&gt;4000",D7:D20)</f>
        <v>25051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</row>
    <row r="12" spans="2:12" x14ac:dyDescent="0.3">
      <c r="B12" s="14" t="s">
        <v>27</v>
      </c>
      <c r="C12" s="15" t="s">
        <v>26</v>
      </c>
      <c r="D12" s="31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  <c r="K15" t="s">
        <v>100</v>
      </c>
    </row>
    <row r="16" spans="2:12" x14ac:dyDescent="0.3">
      <c r="B16" s="55" t="s">
        <v>12</v>
      </c>
      <c r="C16" s="15" t="s">
        <v>17</v>
      </c>
      <c r="D16" s="56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  <c r="K16" t="s">
        <v>114</v>
      </c>
    </row>
    <row r="17" spans="2:11" x14ac:dyDescent="0.3">
      <c r="B17" s="16" t="s">
        <v>27</v>
      </c>
      <c r="C17" s="17" t="s">
        <v>26</v>
      </c>
      <c r="D17" s="3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</row>
    <row r="18" spans="2:11" x14ac:dyDescent="0.3">
      <c r="B18" s="14" t="s">
        <v>29</v>
      </c>
      <c r="C18" s="15" t="s">
        <v>30</v>
      </c>
      <c r="D18" s="18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  <c r="K18" t="s">
        <v>115</v>
      </c>
    </row>
    <row r="19" spans="2:11" x14ac:dyDescent="0.3">
      <c r="B19" s="34" t="s">
        <v>12</v>
      </c>
      <c r="C19" s="17" t="s">
        <v>17</v>
      </c>
      <c r="D19" s="30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  <c r="K19" t="s">
        <v>116</v>
      </c>
    </row>
    <row r="20" spans="2:11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</row>
    <row r="21" spans="2:11" x14ac:dyDescent="0.3">
      <c r="K21" t="s">
        <v>243</v>
      </c>
    </row>
    <row r="22" spans="2:11" x14ac:dyDescent="0.3">
      <c r="K22" t="s">
        <v>128</v>
      </c>
    </row>
  </sheetData>
  <pageMargins left="0.31496062992125984" right="0.31496062992125984" top="0.78740157480314965" bottom="0.78740157480314965" header="0.31496062992125984" footer="0.31496062992125984"/>
  <pageSetup paperSize="9" scale="77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List13">
    <pageSetUpPr fitToPage="1"/>
  </sheetPr>
  <dimension ref="B1:M21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240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57" t="s">
        <v>112</v>
      </c>
      <c r="L7" s="23" t="s">
        <v>31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58" t="s">
        <v>113</v>
      </c>
      <c r="L8" s="25">
        <f>SUMIF(D7:D20,"&gt;4000")</f>
        <v>25051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</row>
    <row r="12" spans="2:12" x14ac:dyDescent="0.3">
      <c r="B12" s="14" t="s">
        <v>27</v>
      </c>
      <c r="C12" s="15" t="s">
        <v>26</v>
      </c>
      <c r="D12" s="31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  <c r="K15" t="s">
        <v>117</v>
      </c>
    </row>
    <row r="16" spans="2:12" x14ac:dyDescent="0.3">
      <c r="B16" s="55" t="s">
        <v>12</v>
      </c>
      <c r="C16" s="15" t="s">
        <v>17</v>
      </c>
      <c r="D16" s="56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  <c r="K16" t="s">
        <v>118</v>
      </c>
    </row>
    <row r="17" spans="2:13" x14ac:dyDescent="0.3">
      <c r="B17" s="16" t="s">
        <v>27</v>
      </c>
      <c r="C17" s="17" t="s">
        <v>26</v>
      </c>
      <c r="D17" s="3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  <c r="K17" t="s">
        <v>119</v>
      </c>
    </row>
    <row r="18" spans="2:13" x14ac:dyDescent="0.3">
      <c r="B18" s="14" t="s">
        <v>29</v>
      </c>
      <c r="C18" s="15" t="s">
        <v>30</v>
      </c>
      <c r="D18" s="18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</row>
    <row r="19" spans="2:13" x14ac:dyDescent="0.3">
      <c r="B19" s="34" t="s">
        <v>12</v>
      </c>
      <c r="C19" s="17" t="s">
        <v>17</v>
      </c>
      <c r="D19" s="30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  <c r="K19" t="s">
        <v>129</v>
      </c>
    </row>
    <row r="20" spans="2:13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  <c r="K20" s="43" t="s">
        <v>130</v>
      </c>
      <c r="M20" t="s">
        <v>131</v>
      </c>
    </row>
    <row r="21" spans="2:13" ht="18" x14ac:dyDescent="0.35">
      <c r="K21" s="43" t="s">
        <v>132</v>
      </c>
      <c r="M21" t="s">
        <v>133</v>
      </c>
    </row>
  </sheetData>
  <pageMargins left="0.31496062992125984" right="0.31496062992125984" top="0.78740157480314965" bottom="0.78740157480314965" header="0.31496062992125984" footer="0.31496062992125984"/>
  <pageSetup paperSize="9" scale="77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List14">
    <pageSetUpPr fitToPage="1"/>
  </sheetPr>
  <dimension ref="B1:L27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0" width="6.44140625" customWidth="1"/>
    <col min="11" max="11" width="18.5546875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240</v>
      </c>
      <c r="D4" s="4"/>
      <c r="J4" s="61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57" t="s">
        <v>120</v>
      </c>
      <c r="L7" s="23" t="s">
        <v>31</v>
      </c>
    </row>
    <row r="8" spans="2:12" x14ac:dyDescent="0.3">
      <c r="B8" s="14" t="s">
        <v>11</v>
      </c>
      <c r="C8" s="15" t="s">
        <v>16</v>
      </c>
      <c r="D8" s="56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59">
        <v>3000</v>
      </c>
      <c r="L8" s="25">
        <f>SUMIF(D7:D20,"&gt;"&amp;K8)</f>
        <v>32408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  <c r="K9" s="60" t="s">
        <v>122</v>
      </c>
    </row>
    <row r="10" spans="2:12" x14ac:dyDescent="0.3">
      <c r="B10" s="14" t="s">
        <v>13</v>
      </c>
      <c r="C10" s="15" t="s">
        <v>18</v>
      </c>
      <c r="D10" s="56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</row>
    <row r="11" spans="2:12" x14ac:dyDescent="0.3">
      <c r="B11" s="16" t="s">
        <v>13</v>
      </c>
      <c r="C11" s="17" t="s">
        <v>19</v>
      </c>
      <c r="D11" s="35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</row>
    <row r="12" spans="2:12" x14ac:dyDescent="0.3">
      <c r="B12" s="14" t="s">
        <v>27</v>
      </c>
      <c r="C12" s="15" t="s">
        <v>26</v>
      </c>
      <c r="D12" s="56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</row>
    <row r="14" spans="2:12" x14ac:dyDescent="0.3">
      <c r="B14" s="14" t="s">
        <v>14</v>
      </c>
      <c r="C14" s="15" t="s">
        <v>28</v>
      </c>
      <c r="D14" s="56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</row>
    <row r="15" spans="2:12" x14ac:dyDescent="0.3">
      <c r="B15" s="16" t="s">
        <v>14</v>
      </c>
      <c r="C15" s="17" t="s">
        <v>28</v>
      </c>
      <c r="D15" s="35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</row>
    <row r="16" spans="2:12" x14ac:dyDescent="0.3">
      <c r="B16" s="55" t="s">
        <v>12</v>
      </c>
      <c r="C16" s="15" t="s">
        <v>17</v>
      </c>
      <c r="D16" s="56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  <c r="K16" t="s">
        <v>134</v>
      </c>
    </row>
    <row r="17" spans="2:11" x14ac:dyDescent="0.3">
      <c r="B17" s="16" t="s">
        <v>27</v>
      </c>
      <c r="C17" s="17" t="s">
        <v>26</v>
      </c>
      <c r="D17" s="35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  <c r="K17" t="s">
        <v>135</v>
      </c>
    </row>
    <row r="18" spans="2:11" x14ac:dyDescent="0.3">
      <c r="B18" s="14" t="s">
        <v>29</v>
      </c>
      <c r="C18" s="15" t="s">
        <v>30</v>
      </c>
      <c r="D18" s="56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</row>
    <row r="19" spans="2:11" x14ac:dyDescent="0.3">
      <c r="B19" s="34" t="s">
        <v>12</v>
      </c>
      <c r="C19" s="17" t="s">
        <v>17</v>
      </c>
      <c r="D19" s="35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  <c r="K19" t="s">
        <v>136</v>
      </c>
    </row>
    <row r="20" spans="2:11" x14ac:dyDescent="0.3">
      <c r="B20" s="14" t="s">
        <v>14</v>
      </c>
      <c r="C20" s="15" t="s">
        <v>28</v>
      </c>
      <c r="D20" s="56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  <c r="K20" t="s">
        <v>137</v>
      </c>
    </row>
    <row r="22" spans="2:11" x14ac:dyDescent="0.3">
      <c r="K22" t="s">
        <v>138</v>
      </c>
    </row>
    <row r="24" spans="2:11" x14ac:dyDescent="0.3">
      <c r="I24" s="63"/>
      <c r="K24" t="s">
        <v>141</v>
      </c>
    </row>
    <row r="25" spans="2:11" x14ac:dyDescent="0.3">
      <c r="K25" t="s">
        <v>244</v>
      </c>
    </row>
    <row r="26" spans="2:11" x14ac:dyDescent="0.3">
      <c r="K26" t="s">
        <v>140</v>
      </c>
    </row>
    <row r="27" spans="2:11" x14ac:dyDescent="0.3">
      <c r="K27" t="s">
        <v>139</v>
      </c>
    </row>
  </sheetData>
  <conditionalFormatting sqref="D8:D20">
    <cfRule type="expression" dxfId="2" priority="1">
      <formula>(D8&gt;$K$8)</formula>
    </cfRule>
  </conditionalFormatting>
  <pageMargins left="0.31496062992125984" right="0.31496062992125984" top="0.78740157480314965" bottom="0.78740157480314965" header="0.31496062992125984" footer="0.31496062992125984"/>
  <pageSetup paperSize="9" scale="82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List16">
    <pageSetUpPr fitToPage="1"/>
  </sheetPr>
  <dimension ref="B1:L29"/>
  <sheetViews>
    <sheetView showGridLines="0" zoomScaleNormal="100" workbookViewId="0"/>
  </sheetViews>
  <sheetFormatPr defaultRowHeight="14.4" x14ac:dyDescent="0.3"/>
  <cols>
    <col min="1" max="1" width="4.109375" customWidth="1"/>
    <col min="2" max="2" width="12.109375" customWidth="1"/>
    <col min="3" max="3" width="19.33203125" customWidth="1"/>
    <col min="4" max="9" width="12.6640625" customWidth="1"/>
    <col min="10" max="11" width="12.88671875" bestFit="1" customWidth="1"/>
    <col min="12" max="12" width="20.88671875" customWidth="1"/>
    <col min="13" max="13" width="12.88671875" bestFit="1" customWidth="1"/>
  </cols>
  <sheetData>
    <row r="1" spans="2:12" s="2" customFormat="1" ht="13.2" x14ac:dyDescent="0.25"/>
    <row r="2" spans="2:12" s="2" customFormat="1" ht="24" customHeight="1" x14ac:dyDescent="0.5">
      <c r="B2" s="6" t="s">
        <v>267</v>
      </c>
      <c r="J2" s="5"/>
      <c r="K2" s="94" t="s">
        <v>235</v>
      </c>
    </row>
    <row r="3" spans="2:12" s="2" customFormat="1" ht="13.2" x14ac:dyDescent="0.25"/>
    <row r="4" spans="2:12" s="2" customFormat="1" ht="15.6" x14ac:dyDescent="0.3">
      <c r="B4" s="4" t="s">
        <v>240</v>
      </c>
      <c r="D4" s="4"/>
      <c r="J4" s="3"/>
    </row>
    <row r="5" spans="2:12" s="2" customFormat="1" ht="15.6" x14ac:dyDescent="0.3">
      <c r="B5" s="4"/>
      <c r="D5" s="4"/>
      <c r="J5" s="3"/>
    </row>
    <row r="7" spans="2:12" x14ac:dyDescent="0.3">
      <c r="B7" s="11" t="s">
        <v>10</v>
      </c>
      <c r="C7" s="12" t="s">
        <v>15</v>
      </c>
      <c r="D7" s="12" t="s">
        <v>20</v>
      </c>
      <c r="E7" s="12" t="s">
        <v>21</v>
      </c>
      <c r="F7" s="12" t="s">
        <v>22</v>
      </c>
      <c r="G7" s="12" t="s">
        <v>23</v>
      </c>
      <c r="H7" s="12" t="s">
        <v>24</v>
      </c>
      <c r="I7" s="13" t="s">
        <v>25</v>
      </c>
      <c r="K7" s="57" t="s">
        <v>10</v>
      </c>
      <c r="L7" s="23" t="s">
        <v>31</v>
      </c>
    </row>
    <row r="8" spans="2:12" x14ac:dyDescent="0.3">
      <c r="B8" s="14" t="s">
        <v>11</v>
      </c>
      <c r="C8" s="15" t="s">
        <v>16</v>
      </c>
      <c r="D8" s="18">
        <v>3649</v>
      </c>
      <c r="E8" s="18">
        <v>2162</v>
      </c>
      <c r="F8" s="18">
        <v>4409</v>
      </c>
      <c r="G8" s="18">
        <v>4121</v>
      </c>
      <c r="H8" s="18">
        <v>2140</v>
      </c>
      <c r="I8" s="19">
        <v>3363</v>
      </c>
      <c r="K8" s="58" t="s">
        <v>154</v>
      </c>
      <c r="L8" s="25">
        <f>SUMIF(B7:B20,"KL*",D7:D20)</f>
        <v>21000</v>
      </c>
    </row>
    <row r="9" spans="2:12" x14ac:dyDescent="0.3">
      <c r="B9" s="34" t="s">
        <v>12</v>
      </c>
      <c r="C9" s="17" t="s">
        <v>17</v>
      </c>
      <c r="D9" s="35">
        <v>0</v>
      </c>
      <c r="E9" s="20">
        <v>3961</v>
      </c>
      <c r="F9" s="20">
        <v>3784</v>
      </c>
      <c r="G9" s="20">
        <v>3713</v>
      </c>
      <c r="H9" s="20">
        <v>3958</v>
      </c>
      <c r="I9" s="21">
        <v>4231</v>
      </c>
    </row>
    <row r="10" spans="2:12" x14ac:dyDescent="0.3">
      <c r="B10" s="14" t="s">
        <v>13</v>
      </c>
      <c r="C10" s="15" t="s">
        <v>18</v>
      </c>
      <c r="D10" s="18">
        <v>1968</v>
      </c>
      <c r="E10" s="18">
        <v>2728</v>
      </c>
      <c r="F10" s="18">
        <v>2138</v>
      </c>
      <c r="G10" s="18">
        <v>4241</v>
      </c>
      <c r="H10" s="18">
        <v>4268</v>
      </c>
      <c r="I10" s="19">
        <v>3659</v>
      </c>
    </row>
    <row r="11" spans="2:12" x14ac:dyDescent="0.3">
      <c r="B11" s="16" t="s">
        <v>13</v>
      </c>
      <c r="C11" s="17" t="s">
        <v>19</v>
      </c>
      <c r="D11" s="20">
        <v>2872</v>
      </c>
      <c r="E11" s="20">
        <v>0</v>
      </c>
      <c r="F11" s="20">
        <v>0</v>
      </c>
      <c r="G11" s="20">
        <v>3915</v>
      </c>
      <c r="H11" s="20">
        <v>2750</v>
      </c>
      <c r="I11" s="21">
        <v>2943</v>
      </c>
    </row>
    <row r="12" spans="2:12" x14ac:dyDescent="0.3">
      <c r="B12" s="29" t="s">
        <v>27</v>
      </c>
      <c r="C12" s="15" t="s">
        <v>26</v>
      </c>
      <c r="D12" s="31">
        <v>6000</v>
      </c>
      <c r="E12" s="18">
        <v>6000</v>
      </c>
      <c r="F12" s="18">
        <v>6000</v>
      </c>
      <c r="G12" s="18">
        <v>6000</v>
      </c>
      <c r="H12" s="18">
        <v>6000</v>
      </c>
      <c r="I12" s="19">
        <v>6000</v>
      </c>
    </row>
    <row r="13" spans="2:12" x14ac:dyDescent="0.3">
      <c r="B13" s="34" t="s">
        <v>12</v>
      </c>
      <c r="C13" s="17" t="s">
        <v>17</v>
      </c>
      <c r="D13" s="35">
        <v>2512</v>
      </c>
      <c r="E13" s="20">
        <v>3427</v>
      </c>
      <c r="F13" s="20">
        <v>3170</v>
      </c>
      <c r="G13" s="20">
        <v>1760</v>
      </c>
      <c r="H13" s="20">
        <v>1711</v>
      </c>
      <c r="I13" s="21">
        <v>2423</v>
      </c>
    </row>
    <row r="14" spans="2:12" x14ac:dyDescent="0.3">
      <c r="B14" s="14" t="s">
        <v>14</v>
      </c>
      <c r="C14" s="15" t="s">
        <v>28</v>
      </c>
      <c r="D14" s="18">
        <v>2719</v>
      </c>
      <c r="E14" s="18">
        <v>3884</v>
      </c>
      <c r="F14" s="18">
        <v>4053</v>
      </c>
      <c r="G14" s="18">
        <v>0</v>
      </c>
      <c r="H14" s="18">
        <v>0</v>
      </c>
      <c r="I14" s="19">
        <v>0</v>
      </c>
      <c r="K14" t="s">
        <v>158</v>
      </c>
    </row>
    <row r="15" spans="2:12" x14ac:dyDescent="0.3">
      <c r="B15" s="16" t="s">
        <v>14</v>
      </c>
      <c r="C15" s="17" t="s">
        <v>28</v>
      </c>
      <c r="D15" s="20">
        <v>2669</v>
      </c>
      <c r="E15" s="20">
        <v>0</v>
      </c>
      <c r="F15" s="20">
        <v>4017</v>
      </c>
      <c r="G15" s="20">
        <v>2503</v>
      </c>
      <c r="H15" s="20">
        <v>4141</v>
      </c>
      <c r="I15" s="21">
        <v>2357</v>
      </c>
      <c r="K15" t="s">
        <v>155</v>
      </c>
    </row>
    <row r="16" spans="2:12" x14ac:dyDescent="0.3">
      <c r="B16" s="14" t="s">
        <v>12</v>
      </c>
      <c r="C16" s="15" t="s">
        <v>17</v>
      </c>
      <c r="D16" s="18">
        <v>1849</v>
      </c>
      <c r="E16" s="18">
        <v>2525</v>
      </c>
      <c r="F16" s="18">
        <v>3288</v>
      </c>
      <c r="G16" s="18">
        <v>2543</v>
      </c>
      <c r="H16" s="18">
        <v>3549</v>
      </c>
      <c r="I16" s="19">
        <v>2218</v>
      </c>
    </row>
    <row r="17" spans="2:9" x14ac:dyDescent="0.3">
      <c r="B17" s="28" t="s">
        <v>27</v>
      </c>
      <c r="C17" s="17" t="s">
        <v>26</v>
      </c>
      <c r="D17" s="30">
        <v>15000</v>
      </c>
      <c r="E17" s="20">
        <v>15000</v>
      </c>
      <c r="F17" s="20">
        <v>15000</v>
      </c>
      <c r="G17" s="20">
        <v>15000</v>
      </c>
      <c r="H17" s="20">
        <v>15000</v>
      </c>
      <c r="I17" s="21">
        <v>15000</v>
      </c>
    </row>
    <row r="18" spans="2:9" x14ac:dyDescent="0.3">
      <c r="B18" s="29" t="s">
        <v>29</v>
      </c>
      <c r="C18" s="15" t="s">
        <v>30</v>
      </c>
      <c r="D18" s="31">
        <v>0</v>
      </c>
      <c r="E18" s="18">
        <v>22000</v>
      </c>
      <c r="F18" s="18">
        <v>0</v>
      </c>
      <c r="G18" s="18">
        <v>0</v>
      </c>
      <c r="H18" s="18">
        <v>0</v>
      </c>
      <c r="I18" s="19">
        <v>0</v>
      </c>
    </row>
    <row r="19" spans="2:9" x14ac:dyDescent="0.3">
      <c r="B19" s="34" t="s">
        <v>12</v>
      </c>
      <c r="C19" s="17" t="s">
        <v>17</v>
      </c>
      <c r="D19" s="35">
        <v>4051</v>
      </c>
      <c r="E19" s="20">
        <v>1529</v>
      </c>
      <c r="F19" s="20">
        <v>0</v>
      </c>
      <c r="G19" s="20">
        <v>4208</v>
      </c>
      <c r="H19" s="20">
        <v>0</v>
      </c>
      <c r="I19" s="21">
        <v>3777</v>
      </c>
    </row>
    <row r="20" spans="2:9" x14ac:dyDescent="0.3">
      <c r="B20" s="14" t="s">
        <v>14</v>
      </c>
      <c r="C20" s="15" t="s">
        <v>28</v>
      </c>
      <c r="D20" s="18">
        <v>3708</v>
      </c>
      <c r="E20" s="18">
        <v>0</v>
      </c>
      <c r="F20" s="18">
        <v>3342</v>
      </c>
      <c r="G20" s="18">
        <v>1540</v>
      </c>
      <c r="H20" s="18">
        <v>2513</v>
      </c>
      <c r="I20" s="19">
        <v>2013</v>
      </c>
    </row>
    <row r="22" spans="2:9" x14ac:dyDescent="0.3">
      <c r="G22" s="53"/>
    </row>
    <row r="25" spans="2:9" x14ac:dyDescent="0.3">
      <c r="G25" s="43"/>
    </row>
    <row r="28" spans="2:9" x14ac:dyDescent="0.3">
      <c r="G28" s="54"/>
    </row>
    <row r="29" spans="2:9" x14ac:dyDescent="0.3">
      <c r="H29" s="43"/>
    </row>
  </sheetData>
  <pageMargins left="0.31496062992125984" right="0.31496062992125984" top="0.78740157480314965" bottom="0.78740157480314965" header="0.31496062992125984" footer="0.31496062992125984"/>
  <pageSetup paperSize="9" scale="82" fitToHeight="0" orientation="landscape" r:id="rId1"/>
  <headerFooter>
    <oddFooter>&amp;L&amp;10Excel Tutor Online&amp;R&amp;"-,Kurzíva"&amp;8Jiří Číhař
www.dataspectrum.cz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List15">
    <pageSetUpPr fitToPage="1"/>
  </sheetPr>
  <dimension ref="A1:N54"/>
  <sheetViews>
    <sheetView showGridLines="0" topLeftCell="A4" zoomScaleNormal="100" workbookViewId="0">
      <selection activeCell="J19" sqref="J19"/>
    </sheetView>
  </sheetViews>
  <sheetFormatPr defaultColWidth="9.109375" defaultRowHeight="13.2" x14ac:dyDescent="0.25"/>
  <cols>
    <col min="1" max="1" width="17.33203125" style="46" customWidth="1"/>
    <col min="2" max="4" width="15.33203125" style="46" customWidth="1"/>
    <col min="5" max="5" width="10.6640625" style="46" customWidth="1"/>
    <col min="6" max="6" width="9.33203125" style="46" bestFit="1" customWidth="1"/>
    <col min="7" max="7" width="9.109375" style="46"/>
    <col min="8" max="8" width="17.33203125" style="46" bestFit="1" customWidth="1"/>
    <col min="9" max="9" width="11.5546875" style="46" customWidth="1"/>
    <col min="10" max="10" width="14.5546875" style="46" customWidth="1"/>
    <col min="11" max="11" width="9.5546875" style="46" customWidth="1"/>
    <col min="12" max="12" width="14.6640625" style="46" customWidth="1"/>
    <col min="13" max="13" width="9.109375" style="46"/>
    <col min="14" max="14" width="11.44140625" style="46" bestFit="1" customWidth="1"/>
    <col min="15" max="16384" width="9.109375" style="46"/>
  </cols>
  <sheetData>
    <row r="1" spans="1:13" x14ac:dyDescent="0.25">
      <c r="A1" s="66" t="s">
        <v>142</v>
      </c>
      <c r="B1" s="66" t="s">
        <v>71</v>
      </c>
      <c r="C1" s="66" t="s">
        <v>148</v>
      </c>
      <c r="D1" s="66" t="s">
        <v>147</v>
      </c>
    </row>
    <row r="2" spans="1:13" x14ac:dyDescent="0.25">
      <c r="A2" s="64" t="s">
        <v>72</v>
      </c>
      <c r="B2" s="64" t="s">
        <v>150</v>
      </c>
      <c r="C2" s="64" t="s">
        <v>73</v>
      </c>
      <c r="D2" s="67">
        <v>24000</v>
      </c>
      <c r="I2" s="71" t="s">
        <v>163</v>
      </c>
    </row>
    <row r="3" spans="1:13" x14ac:dyDescent="0.25">
      <c r="A3" s="65" t="s">
        <v>74</v>
      </c>
      <c r="B3" s="65" t="s">
        <v>151</v>
      </c>
      <c r="C3" s="65" t="s">
        <v>75</v>
      </c>
      <c r="D3" s="68">
        <v>17500</v>
      </c>
      <c r="I3" s="71" t="s">
        <v>245</v>
      </c>
    </row>
    <row r="4" spans="1:13" x14ac:dyDescent="0.25">
      <c r="A4" s="64" t="s">
        <v>76</v>
      </c>
      <c r="B4" s="64" t="s">
        <v>152</v>
      </c>
      <c r="C4" s="64" t="s">
        <v>77</v>
      </c>
      <c r="D4" s="67">
        <v>72000</v>
      </c>
      <c r="K4" s="46" t="s">
        <v>147</v>
      </c>
      <c r="L4" s="46" t="s">
        <v>149</v>
      </c>
    </row>
    <row r="5" spans="1:13" x14ac:dyDescent="0.25">
      <c r="A5" s="65" t="s">
        <v>78</v>
      </c>
      <c r="B5" s="65" t="s">
        <v>151</v>
      </c>
      <c r="C5" s="65" t="s">
        <v>79</v>
      </c>
      <c r="D5" s="68">
        <v>28000</v>
      </c>
      <c r="I5" s="47" t="s">
        <v>76</v>
      </c>
      <c r="J5" s="47" t="s">
        <v>153</v>
      </c>
      <c r="K5" s="47">
        <f>SUMPRODUCT(--(((A2:A20=I5)+(B2:B20=J5))&gt;0),(D2:D20))</f>
        <v>82500</v>
      </c>
      <c r="L5" s="47">
        <f>SUMPRODUCT(--(((A2:A20=I5)+(B2:B20=J5))&gt;0))</f>
        <v>3</v>
      </c>
      <c r="M5" s="69" t="s">
        <v>159</v>
      </c>
    </row>
    <row r="6" spans="1:13" x14ac:dyDescent="0.25">
      <c r="A6" s="64" t="s">
        <v>80</v>
      </c>
      <c r="B6" s="64" t="s">
        <v>150</v>
      </c>
      <c r="C6" s="64" t="s">
        <v>73</v>
      </c>
      <c r="D6" s="67">
        <v>14000</v>
      </c>
      <c r="K6" s="47">
        <f>SUMIF(A1:A20,I5,D1:D20)+SUMIF(B1:B20,J5,D1:D20)</f>
        <v>82500</v>
      </c>
      <c r="L6" s="47">
        <f>COUNTIF(A1:A20,I5)+COUNTIF(B1:B20,J5)</f>
        <v>3</v>
      </c>
      <c r="M6" s="69" t="s">
        <v>160</v>
      </c>
    </row>
    <row r="7" spans="1:13" x14ac:dyDescent="0.25">
      <c r="A7" s="65" t="s">
        <v>81</v>
      </c>
      <c r="B7" s="65" t="s">
        <v>151</v>
      </c>
      <c r="C7" s="65" t="s">
        <v>75</v>
      </c>
      <c r="D7" s="68">
        <v>45000</v>
      </c>
    </row>
    <row r="8" spans="1:13" x14ac:dyDescent="0.25">
      <c r="A8" s="64" t="s">
        <v>74</v>
      </c>
      <c r="B8" s="64" t="s">
        <v>150</v>
      </c>
      <c r="C8" s="64" t="s">
        <v>79</v>
      </c>
      <c r="D8" s="67">
        <v>20000</v>
      </c>
    </row>
    <row r="9" spans="1:13" x14ac:dyDescent="0.25">
      <c r="A9" s="65" t="s">
        <v>74</v>
      </c>
      <c r="B9" s="65" t="s">
        <v>153</v>
      </c>
      <c r="C9" s="65" t="s">
        <v>75</v>
      </c>
      <c r="D9" s="68">
        <v>2500</v>
      </c>
      <c r="K9" s="46" t="s">
        <v>147</v>
      </c>
      <c r="L9" s="46" t="s">
        <v>149</v>
      </c>
    </row>
    <row r="10" spans="1:13" x14ac:dyDescent="0.25">
      <c r="A10" s="64" t="s">
        <v>78</v>
      </c>
      <c r="B10" s="64" t="s">
        <v>150</v>
      </c>
      <c r="C10" s="64" t="s">
        <v>73</v>
      </c>
      <c r="D10" s="67">
        <v>2250</v>
      </c>
      <c r="I10" s="47" t="s">
        <v>76</v>
      </c>
      <c r="J10" s="47" t="s">
        <v>152</v>
      </c>
      <c r="K10" s="47">
        <f>SUMPRODUCT(--(((A2:A20=I10)+(B2:B20=J10))&gt;0),(D2:D20))</f>
        <v>144000</v>
      </c>
      <c r="L10" s="47">
        <f>SUMPRODUCT(--(((A2:A20=I10)+(B2:B20=J10))&gt;0))</f>
        <v>3</v>
      </c>
      <c r="M10" s="69" t="s">
        <v>159</v>
      </c>
    </row>
    <row r="11" spans="1:13" x14ac:dyDescent="0.25">
      <c r="A11" s="65" t="s">
        <v>72</v>
      </c>
      <c r="B11" s="65" t="s">
        <v>151</v>
      </c>
      <c r="C11" s="65" t="s">
        <v>75</v>
      </c>
      <c r="D11" s="68">
        <v>56000</v>
      </c>
      <c r="I11" s="70" t="s">
        <v>162</v>
      </c>
      <c r="J11" s="70"/>
      <c r="K11" s="47">
        <f>SUMIF(A1:A20,I10,D1:D20)+SUMIF(B1:B20,J10,D1:D20)</f>
        <v>216000</v>
      </c>
      <c r="L11" s="47">
        <f>COUNTIF(A1:A20,I10)+COUNTIF(B1:B20,J10)</f>
        <v>4</v>
      </c>
      <c r="M11" s="69" t="s">
        <v>160</v>
      </c>
    </row>
    <row r="12" spans="1:13" x14ac:dyDescent="0.25">
      <c r="A12" s="64" t="s">
        <v>74</v>
      </c>
      <c r="B12" s="64" t="s">
        <v>150</v>
      </c>
      <c r="C12" s="64" t="s">
        <v>79</v>
      </c>
      <c r="D12" s="67">
        <v>17500</v>
      </c>
    </row>
    <row r="13" spans="1:13" x14ac:dyDescent="0.25">
      <c r="A13" s="65" t="s">
        <v>72</v>
      </c>
      <c r="B13" s="65" t="s">
        <v>153</v>
      </c>
      <c r="C13" s="65" t="s">
        <v>79</v>
      </c>
      <c r="D13" s="68">
        <v>8000</v>
      </c>
    </row>
    <row r="14" spans="1:13" x14ac:dyDescent="0.25">
      <c r="A14" s="64" t="s">
        <v>78</v>
      </c>
      <c r="B14" s="64" t="s">
        <v>150</v>
      </c>
      <c r="C14" s="64" t="s">
        <v>73</v>
      </c>
      <c r="D14" s="67">
        <v>28000</v>
      </c>
    </row>
    <row r="15" spans="1:13" x14ac:dyDescent="0.25">
      <c r="A15" s="65" t="s">
        <v>80</v>
      </c>
      <c r="B15" s="65" t="s">
        <v>151</v>
      </c>
      <c r="C15" s="65" t="s">
        <v>75</v>
      </c>
      <c r="D15" s="68">
        <v>21000</v>
      </c>
    </row>
    <row r="16" spans="1:13" x14ac:dyDescent="0.25">
      <c r="A16" s="64" t="s">
        <v>81</v>
      </c>
      <c r="B16" s="64" t="s">
        <v>152</v>
      </c>
      <c r="C16" s="64" t="s">
        <v>77</v>
      </c>
      <c r="D16" s="67">
        <v>40000</v>
      </c>
      <c r="I16" s="72" t="s">
        <v>161</v>
      </c>
    </row>
    <row r="17" spans="1:14" x14ac:dyDescent="0.25">
      <c r="A17" s="65" t="s">
        <v>74</v>
      </c>
      <c r="B17" s="65" t="s">
        <v>150</v>
      </c>
      <c r="C17" s="65" t="s">
        <v>79</v>
      </c>
      <c r="D17" s="68">
        <v>5000</v>
      </c>
    </row>
    <row r="18" spans="1:14" x14ac:dyDescent="0.25">
      <c r="A18" s="64" t="s">
        <v>74</v>
      </c>
      <c r="B18" s="64" t="s">
        <v>150</v>
      </c>
      <c r="C18" s="64" t="s">
        <v>73</v>
      </c>
      <c r="D18" s="67">
        <v>15000</v>
      </c>
      <c r="I18" s="48" t="s">
        <v>164</v>
      </c>
      <c r="M18" s="48" t="s">
        <v>165</v>
      </c>
    </row>
    <row r="19" spans="1:14" x14ac:dyDescent="0.25">
      <c r="A19" s="65" t="s">
        <v>78</v>
      </c>
      <c r="B19" s="65" t="s">
        <v>151</v>
      </c>
      <c r="C19" s="65" t="s">
        <v>73</v>
      </c>
      <c r="D19" s="68">
        <v>1000</v>
      </c>
      <c r="I19" s="47" t="s">
        <v>82</v>
      </c>
      <c r="J19" s="47">
        <f>SUMIF($A$2:$A$20,I19,$D$2:$D$20)</f>
        <v>166250</v>
      </c>
      <c r="M19" s="49" t="s">
        <v>83</v>
      </c>
      <c r="N19" s="49">
        <f t="array" ref="N19">SUMPRODUCT(--(IFERROR(SEARCH(M19,A2:A20,2),0)&gt;0),D2:D20)</f>
        <v>166250</v>
      </c>
    </row>
    <row r="20" spans="1:14" x14ac:dyDescent="0.25">
      <c r="A20" s="64" t="s">
        <v>72</v>
      </c>
      <c r="B20" s="64" t="s">
        <v>152</v>
      </c>
      <c r="C20" s="64" t="s">
        <v>77</v>
      </c>
      <c r="D20" s="67">
        <v>32000</v>
      </c>
      <c r="I20" s="47" t="s">
        <v>84</v>
      </c>
      <c r="J20" s="47">
        <f>SUMIF($A$2:$A$20,I20,$D$2:$D$20)</f>
        <v>277000</v>
      </c>
      <c r="M20" s="49" t="s">
        <v>85</v>
      </c>
      <c r="N20" s="49">
        <f t="array" ref="N20">SUMPRODUCT(--(IFERROR(SEARCH(M20,A2:A20),0)&gt;0),D2:D20)</f>
        <v>277000</v>
      </c>
    </row>
    <row r="21" spans="1:14" x14ac:dyDescent="0.25">
      <c r="I21" s="47" t="s">
        <v>86</v>
      </c>
      <c r="J21" s="47">
        <f>SUMIF($A$2:$A$20,I21,$D$2:$D$20)</f>
        <v>162500</v>
      </c>
      <c r="M21" s="49" t="s">
        <v>86</v>
      </c>
      <c r="N21" s="49">
        <f>SUMPRODUCT(--(LEN(A2:A20)=3),(D2:D20))</f>
        <v>162500</v>
      </c>
    </row>
    <row r="23" spans="1:14" x14ac:dyDescent="0.25">
      <c r="C23" s="75" t="s">
        <v>167</v>
      </c>
      <c r="D23" s="75"/>
      <c r="E23" s="75"/>
      <c r="F23" s="75"/>
    </row>
    <row r="24" spans="1:14" x14ac:dyDescent="0.25">
      <c r="A24" s="73" t="s">
        <v>142</v>
      </c>
      <c r="B24" s="73" t="s">
        <v>71</v>
      </c>
      <c r="C24" s="74" t="s">
        <v>77</v>
      </c>
      <c r="D24" s="74" t="s">
        <v>73</v>
      </c>
      <c r="E24" s="74" t="s">
        <v>79</v>
      </c>
      <c r="F24" s="74" t="s">
        <v>75</v>
      </c>
    </row>
    <row r="25" spans="1:14" x14ac:dyDescent="0.25">
      <c r="A25" s="50" t="s">
        <v>87</v>
      </c>
      <c r="B25" s="50" t="s">
        <v>143</v>
      </c>
      <c r="C25" s="50">
        <v>360</v>
      </c>
      <c r="D25" s="50">
        <v>420</v>
      </c>
      <c r="E25" s="50">
        <v>470</v>
      </c>
      <c r="F25" s="50">
        <v>147</v>
      </c>
      <c r="I25" s="48" t="s">
        <v>166</v>
      </c>
    </row>
    <row r="26" spans="1:14" x14ac:dyDescent="0.25">
      <c r="A26" s="50" t="s">
        <v>74</v>
      </c>
      <c r="B26" s="50" t="s">
        <v>144</v>
      </c>
      <c r="C26" s="50">
        <v>450</v>
      </c>
      <c r="D26" s="50">
        <v>300</v>
      </c>
      <c r="E26" s="50">
        <v>410</v>
      </c>
      <c r="F26" s="50">
        <v>126</v>
      </c>
      <c r="I26" s="48" t="s">
        <v>168</v>
      </c>
    </row>
    <row r="27" spans="1:14" x14ac:dyDescent="0.25">
      <c r="A27" s="50" t="s">
        <v>87</v>
      </c>
      <c r="B27" s="50" t="s">
        <v>145</v>
      </c>
      <c r="C27" s="50">
        <v>490</v>
      </c>
      <c r="D27" s="50">
        <v>230</v>
      </c>
      <c r="E27" s="50">
        <v>250</v>
      </c>
      <c r="F27" s="50">
        <v>393</v>
      </c>
      <c r="I27" s="46" t="s">
        <v>169</v>
      </c>
    </row>
    <row r="28" spans="1:14" x14ac:dyDescent="0.25">
      <c r="A28" s="50" t="s">
        <v>88</v>
      </c>
      <c r="B28" s="50" t="s">
        <v>144</v>
      </c>
      <c r="C28" s="50">
        <v>280</v>
      </c>
      <c r="D28" s="50">
        <v>370</v>
      </c>
      <c r="E28" s="50">
        <v>490</v>
      </c>
      <c r="F28" s="50">
        <v>276</v>
      </c>
    </row>
    <row r="29" spans="1:14" x14ac:dyDescent="0.25">
      <c r="A29" s="50" t="s">
        <v>80</v>
      </c>
      <c r="B29" s="50" t="s">
        <v>143</v>
      </c>
      <c r="C29" s="50">
        <v>490</v>
      </c>
      <c r="D29" s="50">
        <v>400</v>
      </c>
      <c r="E29" s="50">
        <v>370</v>
      </c>
      <c r="F29" s="50">
        <v>186</v>
      </c>
      <c r="K29" s="76" t="s">
        <v>79</v>
      </c>
    </row>
    <row r="30" spans="1:14" x14ac:dyDescent="0.25">
      <c r="A30" s="50" t="s">
        <v>81</v>
      </c>
      <c r="B30" s="50" t="s">
        <v>144</v>
      </c>
      <c r="C30" s="50">
        <v>420</v>
      </c>
      <c r="D30" s="50">
        <v>200</v>
      </c>
      <c r="E30" s="50">
        <v>230</v>
      </c>
      <c r="F30" s="50">
        <v>162</v>
      </c>
      <c r="I30" s="47" t="s">
        <v>74</v>
      </c>
      <c r="J30" s="47" t="s">
        <v>150</v>
      </c>
      <c r="K30" s="76">
        <f>SUMPRODUCT((A25:A43=I30)*(B25:B43=J30)*(C24:F24=K29)*(C25:F43))</f>
        <v>1470</v>
      </c>
    </row>
    <row r="31" spans="1:14" x14ac:dyDescent="0.25">
      <c r="A31" s="50" t="s">
        <v>74</v>
      </c>
      <c r="B31" s="50" t="s">
        <v>143</v>
      </c>
      <c r="C31" s="50">
        <v>480</v>
      </c>
      <c r="D31" s="50">
        <v>420</v>
      </c>
      <c r="E31" s="80">
        <v>280</v>
      </c>
      <c r="F31" s="50">
        <v>433</v>
      </c>
    </row>
    <row r="32" spans="1:14" x14ac:dyDescent="0.25">
      <c r="A32" s="50" t="s">
        <v>74</v>
      </c>
      <c r="B32" s="50" t="s">
        <v>146</v>
      </c>
      <c r="C32" s="50">
        <v>380</v>
      </c>
      <c r="D32" s="50">
        <v>230</v>
      </c>
      <c r="E32" s="50">
        <v>500</v>
      </c>
      <c r="F32" s="50">
        <v>270</v>
      </c>
    </row>
    <row r="33" spans="1:8" x14ac:dyDescent="0.25">
      <c r="A33" s="50" t="s">
        <v>88</v>
      </c>
      <c r="B33" s="50" t="s">
        <v>143</v>
      </c>
      <c r="C33" s="50">
        <v>320</v>
      </c>
      <c r="D33" s="50">
        <v>420</v>
      </c>
      <c r="E33" s="50">
        <v>480</v>
      </c>
      <c r="F33" s="50">
        <v>269</v>
      </c>
    </row>
    <row r="34" spans="1:8" x14ac:dyDescent="0.25">
      <c r="A34" s="50" t="s">
        <v>87</v>
      </c>
      <c r="B34" s="50" t="s">
        <v>144</v>
      </c>
      <c r="C34" s="50">
        <v>410</v>
      </c>
      <c r="D34" s="50">
        <v>380</v>
      </c>
      <c r="E34" s="50">
        <v>290</v>
      </c>
      <c r="F34" s="50">
        <v>347</v>
      </c>
    </row>
    <row r="35" spans="1:8" x14ac:dyDescent="0.25">
      <c r="A35" s="50" t="s">
        <v>74</v>
      </c>
      <c r="B35" s="50" t="s">
        <v>143</v>
      </c>
      <c r="C35" s="50">
        <v>270</v>
      </c>
      <c r="D35" s="50">
        <v>430</v>
      </c>
      <c r="E35" s="80">
        <v>400</v>
      </c>
      <c r="F35" s="50">
        <v>468</v>
      </c>
    </row>
    <row r="36" spans="1:8" x14ac:dyDescent="0.25">
      <c r="A36" s="50" t="s">
        <v>87</v>
      </c>
      <c r="B36" s="50" t="s">
        <v>146</v>
      </c>
      <c r="C36" s="50">
        <v>480</v>
      </c>
      <c r="D36" s="50">
        <v>330</v>
      </c>
      <c r="E36" s="50">
        <v>480</v>
      </c>
      <c r="F36" s="50">
        <v>124</v>
      </c>
    </row>
    <row r="37" spans="1:8" x14ac:dyDescent="0.25">
      <c r="A37" s="50" t="s">
        <v>88</v>
      </c>
      <c r="B37" s="50" t="s">
        <v>143</v>
      </c>
      <c r="C37" s="50">
        <v>420</v>
      </c>
      <c r="D37" s="50">
        <v>430</v>
      </c>
      <c r="E37" s="50">
        <v>300</v>
      </c>
      <c r="F37" s="50">
        <v>413</v>
      </c>
    </row>
    <row r="38" spans="1:8" x14ac:dyDescent="0.25">
      <c r="A38" s="50" t="s">
        <v>80</v>
      </c>
      <c r="B38" s="50" t="s">
        <v>144</v>
      </c>
      <c r="C38" s="50">
        <v>210</v>
      </c>
      <c r="D38" s="50">
        <v>450</v>
      </c>
      <c r="E38" s="50">
        <v>220</v>
      </c>
      <c r="F38" s="50">
        <v>401</v>
      </c>
    </row>
    <row r="39" spans="1:8" x14ac:dyDescent="0.25">
      <c r="A39" s="50" t="s">
        <v>81</v>
      </c>
      <c r="B39" s="50" t="s">
        <v>145</v>
      </c>
      <c r="C39" s="50">
        <v>410</v>
      </c>
      <c r="D39" s="50">
        <v>310</v>
      </c>
      <c r="E39" s="50">
        <v>490</v>
      </c>
      <c r="F39" s="50">
        <v>286</v>
      </c>
    </row>
    <row r="40" spans="1:8" x14ac:dyDescent="0.25">
      <c r="A40" s="50" t="s">
        <v>74</v>
      </c>
      <c r="B40" s="50" t="s">
        <v>143</v>
      </c>
      <c r="C40" s="50">
        <v>230</v>
      </c>
      <c r="D40" s="50">
        <v>460</v>
      </c>
      <c r="E40" s="80">
        <v>400</v>
      </c>
      <c r="F40" s="50">
        <v>117</v>
      </c>
    </row>
    <row r="41" spans="1:8" x14ac:dyDescent="0.25">
      <c r="A41" s="50" t="s">
        <v>74</v>
      </c>
      <c r="B41" s="50" t="s">
        <v>143</v>
      </c>
      <c r="C41" s="50">
        <v>490</v>
      </c>
      <c r="D41" s="50">
        <v>370</v>
      </c>
      <c r="E41" s="80">
        <v>390</v>
      </c>
      <c r="F41" s="50">
        <v>331</v>
      </c>
    </row>
    <row r="42" spans="1:8" x14ac:dyDescent="0.25">
      <c r="A42" s="50" t="s">
        <v>88</v>
      </c>
      <c r="B42" s="50" t="s">
        <v>144</v>
      </c>
      <c r="C42" s="50">
        <v>230</v>
      </c>
      <c r="D42" s="50">
        <v>350</v>
      </c>
      <c r="E42" s="50">
        <v>400</v>
      </c>
      <c r="F42" s="50">
        <v>296</v>
      </c>
    </row>
    <row r="43" spans="1:8" x14ac:dyDescent="0.25">
      <c r="A43" s="50" t="s">
        <v>87</v>
      </c>
      <c r="B43" s="50" t="s">
        <v>145</v>
      </c>
      <c r="C43" s="50">
        <v>440</v>
      </c>
      <c r="D43" s="50">
        <v>360</v>
      </c>
      <c r="E43" s="50">
        <v>350</v>
      </c>
      <c r="F43" s="50">
        <v>283</v>
      </c>
    </row>
    <row r="48" spans="1:8" x14ac:dyDescent="0.25">
      <c r="A48" s="77" t="s">
        <v>170</v>
      </c>
      <c r="B48" s="77" t="s">
        <v>171</v>
      </c>
      <c r="H48" s="48" t="s">
        <v>172</v>
      </c>
    </row>
    <row r="49" spans="1:12" x14ac:dyDescent="0.25">
      <c r="A49" s="51" t="s">
        <v>89</v>
      </c>
      <c r="B49" s="47">
        <v>793</v>
      </c>
      <c r="H49" s="48" t="s">
        <v>173</v>
      </c>
    </row>
    <row r="50" spans="1:12" x14ac:dyDescent="0.25">
      <c r="A50" s="51" t="s">
        <v>90</v>
      </c>
      <c r="B50" s="47">
        <v>479</v>
      </c>
    </row>
    <row r="51" spans="1:12" x14ac:dyDescent="0.25">
      <c r="A51" s="78" t="s">
        <v>91</v>
      </c>
      <c r="B51" s="79">
        <v>813</v>
      </c>
      <c r="H51" s="47"/>
      <c r="I51" s="52" t="s">
        <v>175</v>
      </c>
      <c r="J51" s="52"/>
      <c r="K51" s="52" t="s">
        <v>176</v>
      </c>
      <c r="L51" s="52"/>
    </row>
    <row r="52" spans="1:12" x14ac:dyDescent="0.25">
      <c r="A52" s="51" t="s">
        <v>92</v>
      </c>
      <c r="B52" s="47">
        <v>353</v>
      </c>
      <c r="H52" s="47" t="s">
        <v>174</v>
      </c>
      <c r="I52" s="47" t="s">
        <v>177</v>
      </c>
      <c r="J52" s="47" t="s">
        <v>178</v>
      </c>
      <c r="K52" s="47" t="s">
        <v>179</v>
      </c>
      <c r="L52" s="47" t="s">
        <v>178</v>
      </c>
    </row>
    <row r="53" spans="1:12" x14ac:dyDescent="0.25">
      <c r="A53" s="78" t="s">
        <v>91</v>
      </c>
      <c r="B53" s="79">
        <v>1001</v>
      </c>
      <c r="H53" s="47" t="s">
        <v>91</v>
      </c>
      <c r="I53" s="47">
        <f>COUNTIFS(A49:A54,H53)</f>
        <v>6</v>
      </c>
      <c r="J53" s="79">
        <f>SUMPRODUCT(--(A49:A54=H53))</f>
        <v>2</v>
      </c>
      <c r="K53" s="47">
        <f>SUMIFS(B49:B54,A49:A54,H53)</f>
        <v>3596</v>
      </c>
      <c r="L53" s="103">
        <f>SUMPRODUCT(--(A49:A54=H53),(B49:B54))</f>
        <v>1814</v>
      </c>
    </row>
    <row r="54" spans="1:12" x14ac:dyDescent="0.25">
      <c r="A54" s="51" t="s">
        <v>93</v>
      </c>
      <c r="B54" s="47">
        <v>157</v>
      </c>
    </row>
  </sheetData>
  <conditionalFormatting sqref="A25:B43">
    <cfRule type="expression" dxfId="1" priority="7">
      <formula>($C25=#REF!)*($D25=#REF!)=1</formula>
    </cfRule>
  </conditionalFormatting>
  <conditionalFormatting sqref="C25:F43">
    <cfRule type="expression" dxfId="0" priority="8">
      <formula>($C25=#REF!)*($D25=#REF!)*(#REF!=#REF!)=1</formula>
    </cfRule>
  </conditionalFormatting>
  <pageMargins left="0.31496062992125984" right="0.31496062992125984" top="0.78740157480314965" bottom="0.78740157480314965" header="0.31496062992125984" footer="0.31496062992125984"/>
  <pageSetup paperSize="9" scale="73" orientation="landscape" r:id="rId1"/>
  <headerFooter>
    <oddFooter>&amp;L&amp;10Excel Tutor Online&amp;R&amp;"-,Kurzíva"&amp;8Jiří Číhař
www.dataspectrum.cz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2:G26"/>
  <sheetViews>
    <sheetView showGridLines="0" zoomScaleNormal="100" workbookViewId="0"/>
  </sheetViews>
  <sheetFormatPr defaultRowHeight="13.2" x14ac:dyDescent="0.25"/>
  <cols>
    <col min="1" max="2" width="11.33203125" style="84" bestFit="1" customWidth="1"/>
    <col min="3" max="256" width="9.109375" style="84"/>
    <col min="257" max="257" width="11.33203125" style="84" bestFit="1" customWidth="1"/>
    <col min="258" max="512" width="9.109375" style="84"/>
    <col min="513" max="513" width="11.33203125" style="84" bestFit="1" customWidth="1"/>
    <col min="514" max="768" width="9.109375" style="84"/>
    <col min="769" max="769" width="11.33203125" style="84" bestFit="1" customWidth="1"/>
    <col min="770" max="1024" width="9.109375" style="84"/>
    <col min="1025" max="1025" width="11.33203125" style="84" bestFit="1" customWidth="1"/>
    <col min="1026" max="1280" width="9.109375" style="84"/>
    <col min="1281" max="1281" width="11.33203125" style="84" bestFit="1" customWidth="1"/>
    <col min="1282" max="1536" width="9.109375" style="84"/>
    <col min="1537" max="1537" width="11.33203125" style="84" bestFit="1" customWidth="1"/>
    <col min="1538" max="1792" width="9.109375" style="84"/>
    <col min="1793" max="1793" width="11.33203125" style="84" bestFit="1" customWidth="1"/>
    <col min="1794" max="2048" width="9.109375" style="84"/>
    <col min="2049" max="2049" width="11.33203125" style="84" bestFit="1" customWidth="1"/>
    <col min="2050" max="2304" width="9.109375" style="84"/>
    <col min="2305" max="2305" width="11.33203125" style="84" bestFit="1" customWidth="1"/>
    <col min="2306" max="2560" width="9.109375" style="84"/>
    <col min="2561" max="2561" width="11.33203125" style="84" bestFit="1" customWidth="1"/>
    <col min="2562" max="2816" width="9.109375" style="84"/>
    <col min="2817" max="2817" width="11.33203125" style="84" bestFit="1" customWidth="1"/>
    <col min="2818" max="3072" width="9.109375" style="84"/>
    <col min="3073" max="3073" width="11.33203125" style="84" bestFit="1" customWidth="1"/>
    <col min="3074" max="3328" width="9.109375" style="84"/>
    <col min="3329" max="3329" width="11.33203125" style="84" bestFit="1" customWidth="1"/>
    <col min="3330" max="3584" width="9.109375" style="84"/>
    <col min="3585" max="3585" width="11.33203125" style="84" bestFit="1" customWidth="1"/>
    <col min="3586" max="3840" width="9.109375" style="84"/>
    <col min="3841" max="3841" width="11.33203125" style="84" bestFit="1" customWidth="1"/>
    <col min="3842" max="4096" width="9.109375" style="84"/>
    <col min="4097" max="4097" width="11.33203125" style="84" bestFit="1" customWidth="1"/>
    <col min="4098" max="4352" width="9.109375" style="84"/>
    <col min="4353" max="4353" width="11.33203125" style="84" bestFit="1" customWidth="1"/>
    <col min="4354" max="4608" width="9.109375" style="84"/>
    <col min="4609" max="4609" width="11.33203125" style="84" bestFit="1" customWidth="1"/>
    <col min="4610" max="4864" width="9.109375" style="84"/>
    <col min="4865" max="4865" width="11.33203125" style="84" bestFit="1" customWidth="1"/>
    <col min="4866" max="5120" width="9.109375" style="84"/>
    <col min="5121" max="5121" width="11.33203125" style="84" bestFit="1" customWidth="1"/>
    <col min="5122" max="5376" width="9.109375" style="84"/>
    <col min="5377" max="5377" width="11.33203125" style="84" bestFit="1" customWidth="1"/>
    <col min="5378" max="5632" width="9.109375" style="84"/>
    <col min="5633" max="5633" width="11.33203125" style="84" bestFit="1" customWidth="1"/>
    <col min="5634" max="5888" width="9.109375" style="84"/>
    <col min="5889" max="5889" width="11.33203125" style="84" bestFit="1" customWidth="1"/>
    <col min="5890" max="6144" width="9.109375" style="84"/>
    <col min="6145" max="6145" width="11.33203125" style="84" bestFit="1" customWidth="1"/>
    <col min="6146" max="6400" width="9.109375" style="84"/>
    <col min="6401" max="6401" width="11.33203125" style="84" bestFit="1" customWidth="1"/>
    <col min="6402" max="6656" width="9.109375" style="84"/>
    <col min="6657" max="6657" width="11.33203125" style="84" bestFit="1" customWidth="1"/>
    <col min="6658" max="6912" width="9.109375" style="84"/>
    <col min="6913" max="6913" width="11.33203125" style="84" bestFit="1" customWidth="1"/>
    <col min="6914" max="7168" width="9.109375" style="84"/>
    <col min="7169" max="7169" width="11.33203125" style="84" bestFit="1" customWidth="1"/>
    <col min="7170" max="7424" width="9.109375" style="84"/>
    <col min="7425" max="7425" width="11.33203125" style="84" bestFit="1" customWidth="1"/>
    <col min="7426" max="7680" width="9.109375" style="84"/>
    <col min="7681" max="7681" width="11.33203125" style="84" bestFit="1" customWidth="1"/>
    <col min="7682" max="7936" width="9.109375" style="84"/>
    <col min="7937" max="7937" width="11.33203125" style="84" bestFit="1" customWidth="1"/>
    <col min="7938" max="8192" width="9.109375" style="84"/>
    <col min="8193" max="8193" width="11.33203125" style="84" bestFit="1" customWidth="1"/>
    <col min="8194" max="8448" width="9.109375" style="84"/>
    <col min="8449" max="8449" width="11.33203125" style="84" bestFit="1" customWidth="1"/>
    <col min="8450" max="8704" width="9.109375" style="84"/>
    <col min="8705" max="8705" width="11.33203125" style="84" bestFit="1" customWidth="1"/>
    <col min="8706" max="8960" width="9.109375" style="84"/>
    <col min="8961" max="8961" width="11.33203125" style="84" bestFit="1" customWidth="1"/>
    <col min="8962" max="9216" width="9.109375" style="84"/>
    <col min="9217" max="9217" width="11.33203125" style="84" bestFit="1" customWidth="1"/>
    <col min="9218" max="9472" width="9.109375" style="84"/>
    <col min="9473" max="9473" width="11.33203125" style="84" bestFit="1" customWidth="1"/>
    <col min="9474" max="9728" width="9.109375" style="84"/>
    <col min="9729" max="9729" width="11.33203125" style="84" bestFit="1" customWidth="1"/>
    <col min="9730" max="9984" width="9.109375" style="84"/>
    <col min="9985" max="9985" width="11.33203125" style="84" bestFit="1" customWidth="1"/>
    <col min="9986" max="10240" width="9.109375" style="84"/>
    <col min="10241" max="10241" width="11.33203125" style="84" bestFit="1" customWidth="1"/>
    <col min="10242" max="10496" width="9.109375" style="84"/>
    <col min="10497" max="10497" width="11.33203125" style="84" bestFit="1" customWidth="1"/>
    <col min="10498" max="10752" width="9.109375" style="84"/>
    <col min="10753" max="10753" width="11.33203125" style="84" bestFit="1" customWidth="1"/>
    <col min="10754" max="11008" width="9.109375" style="84"/>
    <col min="11009" max="11009" width="11.33203125" style="84" bestFit="1" customWidth="1"/>
    <col min="11010" max="11264" width="9.109375" style="84"/>
    <col min="11265" max="11265" width="11.33203125" style="84" bestFit="1" customWidth="1"/>
    <col min="11266" max="11520" width="9.109375" style="84"/>
    <col min="11521" max="11521" width="11.33203125" style="84" bestFit="1" customWidth="1"/>
    <col min="11522" max="11776" width="9.109375" style="84"/>
    <col min="11777" max="11777" width="11.33203125" style="84" bestFit="1" customWidth="1"/>
    <col min="11778" max="12032" width="9.109375" style="84"/>
    <col min="12033" max="12033" width="11.33203125" style="84" bestFit="1" customWidth="1"/>
    <col min="12034" max="12288" width="9.109375" style="84"/>
    <col min="12289" max="12289" width="11.33203125" style="84" bestFit="1" customWidth="1"/>
    <col min="12290" max="12544" width="9.109375" style="84"/>
    <col min="12545" max="12545" width="11.33203125" style="84" bestFit="1" customWidth="1"/>
    <col min="12546" max="12800" width="9.109375" style="84"/>
    <col min="12801" max="12801" width="11.33203125" style="84" bestFit="1" customWidth="1"/>
    <col min="12802" max="13056" width="9.109375" style="84"/>
    <col min="13057" max="13057" width="11.33203125" style="84" bestFit="1" customWidth="1"/>
    <col min="13058" max="13312" width="9.109375" style="84"/>
    <col min="13313" max="13313" width="11.33203125" style="84" bestFit="1" customWidth="1"/>
    <col min="13314" max="13568" width="9.109375" style="84"/>
    <col min="13569" max="13569" width="11.33203125" style="84" bestFit="1" customWidth="1"/>
    <col min="13570" max="13824" width="9.109375" style="84"/>
    <col min="13825" max="13825" width="11.33203125" style="84" bestFit="1" customWidth="1"/>
    <col min="13826" max="14080" width="9.109375" style="84"/>
    <col min="14081" max="14081" width="11.33203125" style="84" bestFit="1" customWidth="1"/>
    <col min="14082" max="14336" width="9.109375" style="84"/>
    <col min="14337" max="14337" width="11.33203125" style="84" bestFit="1" customWidth="1"/>
    <col min="14338" max="14592" width="9.109375" style="84"/>
    <col min="14593" max="14593" width="11.33203125" style="84" bestFit="1" customWidth="1"/>
    <col min="14594" max="14848" width="9.109375" style="84"/>
    <col min="14849" max="14849" width="11.33203125" style="84" bestFit="1" customWidth="1"/>
    <col min="14850" max="15104" width="9.109375" style="84"/>
    <col min="15105" max="15105" width="11.33203125" style="84" bestFit="1" customWidth="1"/>
    <col min="15106" max="15360" width="9.109375" style="84"/>
    <col min="15361" max="15361" width="11.33203125" style="84" bestFit="1" customWidth="1"/>
    <col min="15362" max="15616" width="9.109375" style="84"/>
    <col min="15617" max="15617" width="11.33203125" style="84" bestFit="1" customWidth="1"/>
    <col min="15618" max="15872" width="9.109375" style="84"/>
    <col min="15873" max="15873" width="11.33203125" style="84" bestFit="1" customWidth="1"/>
    <col min="15874" max="16128" width="9.109375" style="84"/>
    <col min="16129" max="16129" width="11.33203125" style="84" bestFit="1" customWidth="1"/>
    <col min="16130" max="16384" width="9.109375" style="84"/>
  </cols>
  <sheetData>
    <row r="2" spans="1:7" ht="22.8" x14ac:dyDescent="0.4">
      <c r="A2" s="85">
        <f ca="1">SUM(SUMIF(INDIRECT({"'leden'!A1:B10","'únor'!A1:B10","'březen'!A1:B10"}),"&gt;10"))</f>
        <v>30</v>
      </c>
      <c r="B2"/>
      <c r="C2" s="87" t="s">
        <v>246</v>
      </c>
    </row>
    <row r="3" spans="1:7" x14ac:dyDescent="0.25">
      <c r="C3" s="84" t="s">
        <v>209</v>
      </c>
    </row>
    <row r="4" spans="1:7" x14ac:dyDescent="0.25">
      <c r="C4" s="86" t="s">
        <v>248</v>
      </c>
    </row>
    <row r="6" spans="1:7" x14ac:dyDescent="0.25">
      <c r="C6" s="88" t="s">
        <v>197</v>
      </c>
    </row>
    <row r="8" spans="1:7" x14ac:dyDescent="0.25">
      <c r="C8" s="84" t="s">
        <v>247</v>
      </c>
    </row>
    <row r="9" spans="1:7" x14ac:dyDescent="0.25">
      <c r="C9" s="84" t="s">
        <v>193</v>
      </c>
    </row>
    <row r="12" spans="1:7" x14ac:dyDescent="0.25">
      <c r="D12" s="84" t="s">
        <v>189</v>
      </c>
      <c r="G12" s="86" t="s">
        <v>198</v>
      </c>
    </row>
    <row r="13" spans="1:7" x14ac:dyDescent="0.25">
      <c r="G13" s="84" t="s">
        <v>199</v>
      </c>
    </row>
    <row r="15" spans="1:7" x14ac:dyDescent="0.25">
      <c r="E15" s="84" t="s">
        <v>190</v>
      </c>
    </row>
    <row r="16" spans="1:7" x14ac:dyDescent="0.25">
      <c r="E16" s="84" t="s">
        <v>202</v>
      </c>
    </row>
    <row r="17" spans="1:5" x14ac:dyDescent="0.25">
      <c r="E17" s="84" t="s">
        <v>194</v>
      </c>
    </row>
    <row r="18" spans="1:5" x14ac:dyDescent="0.25">
      <c r="E18" s="84" t="s">
        <v>191</v>
      </c>
    </row>
    <row r="19" spans="1:5" x14ac:dyDescent="0.25">
      <c r="E19" s="84" t="s">
        <v>192</v>
      </c>
    </row>
    <row r="20" spans="1:5" x14ac:dyDescent="0.25">
      <c r="E20" s="84" t="s">
        <v>195</v>
      </c>
    </row>
    <row r="21" spans="1:5" x14ac:dyDescent="0.25">
      <c r="E21" s="84" t="s">
        <v>196</v>
      </c>
    </row>
    <row r="24" spans="1:5" ht="22.8" x14ac:dyDescent="0.4">
      <c r="A24" s="85">
        <f ca="1">SUM(SUMIF(INDIRECT("'"&amp;{"leden","únor","březen"}&amp;"'!A1:B10"),"&gt;10"))</f>
        <v>30</v>
      </c>
      <c r="C24" s="88" t="s">
        <v>188</v>
      </c>
    </row>
    <row r="26" spans="1:5" x14ac:dyDescent="0.25">
      <c r="E26" s="84" t="s">
        <v>200</v>
      </c>
    </row>
  </sheetData>
  <pageMargins left="0.31496062992125984" right="0.31496062992125984" top="0.78740157480314965" bottom="0.78740157480314965" header="0.31496062992125984" footer="0.31496062992125984"/>
  <pageSetup paperSize="9" scale="88" fitToHeight="0" orientation="landscape" r:id="rId1"/>
  <headerFooter>
    <oddFooter>&amp;L&amp;10Excel Tutor Online&amp;R&amp;"-,Kurzíva"&amp;8Jiří Číhař
www.dataspectrum.cz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B10"/>
  <sheetViews>
    <sheetView workbookViewId="0"/>
  </sheetViews>
  <sheetFormatPr defaultRowHeight="13.2" x14ac:dyDescent="0.25"/>
  <cols>
    <col min="1" max="1" width="9.109375" style="84"/>
    <col min="2" max="2" width="11.33203125" style="84" bestFit="1" customWidth="1"/>
    <col min="3" max="257" width="9.109375" style="84"/>
    <col min="258" max="258" width="11.33203125" style="84" bestFit="1" customWidth="1"/>
    <col min="259" max="513" width="9.109375" style="84"/>
    <col min="514" max="514" width="11.33203125" style="84" bestFit="1" customWidth="1"/>
    <col min="515" max="769" width="9.109375" style="84"/>
    <col min="770" max="770" width="11.33203125" style="84" bestFit="1" customWidth="1"/>
    <col min="771" max="1025" width="9.109375" style="84"/>
    <col min="1026" max="1026" width="11.33203125" style="84" bestFit="1" customWidth="1"/>
    <col min="1027" max="1281" width="9.109375" style="84"/>
    <col min="1282" max="1282" width="11.33203125" style="84" bestFit="1" customWidth="1"/>
    <col min="1283" max="1537" width="9.109375" style="84"/>
    <col min="1538" max="1538" width="11.33203125" style="84" bestFit="1" customWidth="1"/>
    <col min="1539" max="1793" width="9.109375" style="84"/>
    <col min="1794" max="1794" width="11.33203125" style="84" bestFit="1" customWidth="1"/>
    <col min="1795" max="2049" width="9.109375" style="84"/>
    <col min="2050" max="2050" width="11.33203125" style="84" bestFit="1" customWidth="1"/>
    <col min="2051" max="2305" width="9.109375" style="84"/>
    <col min="2306" max="2306" width="11.33203125" style="84" bestFit="1" customWidth="1"/>
    <col min="2307" max="2561" width="9.109375" style="84"/>
    <col min="2562" max="2562" width="11.33203125" style="84" bestFit="1" customWidth="1"/>
    <col min="2563" max="2817" width="9.109375" style="84"/>
    <col min="2818" max="2818" width="11.33203125" style="84" bestFit="1" customWidth="1"/>
    <col min="2819" max="3073" width="9.109375" style="84"/>
    <col min="3074" max="3074" width="11.33203125" style="84" bestFit="1" customWidth="1"/>
    <col min="3075" max="3329" width="9.109375" style="84"/>
    <col min="3330" max="3330" width="11.33203125" style="84" bestFit="1" customWidth="1"/>
    <col min="3331" max="3585" width="9.109375" style="84"/>
    <col min="3586" max="3586" width="11.33203125" style="84" bestFit="1" customWidth="1"/>
    <col min="3587" max="3841" width="9.109375" style="84"/>
    <col min="3842" max="3842" width="11.33203125" style="84" bestFit="1" customWidth="1"/>
    <col min="3843" max="4097" width="9.109375" style="84"/>
    <col min="4098" max="4098" width="11.33203125" style="84" bestFit="1" customWidth="1"/>
    <col min="4099" max="4353" width="9.109375" style="84"/>
    <col min="4354" max="4354" width="11.33203125" style="84" bestFit="1" customWidth="1"/>
    <col min="4355" max="4609" width="9.109375" style="84"/>
    <col min="4610" max="4610" width="11.33203125" style="84" bestFit="1" customWidth="1"/>
    <col min="4611" max="4865" width="9.109375" style="84"/>
    <col min="4866" max="4866" width="11.33203125" style="84" bestFit="1" customWidth="1"/>
    <col min="4867" max="5121" width="9.109375" style="84"/>
    <col min="5122" max="5122" width="11.33203125" style="84" bestFit="1" customWidth="1"/>
    <col min="5123" max="5377" width="9.109375" style="84"/>
    <col min="5378" max="5378" width="11.33203125" style="84" bestFit="1" customWidth="1"/>
    <col min="5379" max="5633" width="9.109375" style="84"/>
    <col min="5634" max="5634" width="11.33203125" style="84" bestFit="1" customWidth="1"/>
    <col min="5635" max="5889" width="9.109375" style="84"/>
    <col min="5890" max="5890" width="11.33203125" style="84" bestFit="1" customWidth="1"/>
    <col min="5891" max="6145" width="9.109375" style="84"/>
    <col min="6146" max="6146" width="11.33203125" style="84" bestFit="1" customWidth="1"/>
    <col min="6147" max="6401" width="9.109375" style="84"/>
    <col min="6402" max="6402" width="11.33203125" style="84" bestFit="1" customWidth="1"/>
    <col min="6403" max="6657" width="9.109375" style="84"/>
    <col min="6658" max="6658" width="11.33203125" style="84" bestFit="1" customWidth="1"/>
    <col min="6659" max="6913" width="9.109375" style="84"/>
    <col min="6914" max="6914" width="11.33203125" style="84" bestFit="1" customWidth="1"/>
    <col min="6915" max="7169" width="9.109375" style="84"/>
    <col min="7170" max="7170" width="11.33203125" style="84" bestFit="1" customWidth="1"/>
    <col min="7171" max="7425" width="9.109375" style="84"/>
    <col min="7426" max="7426" width="11.33203125" style="84" bestFit="1" customWidth="1"/>
    <col min="7427" max="7681" width="9.109375" style="84"/>
    <col min="7682" max="7682" width="11.33203125" style="84" bestFit="1" customWidth="1"/>
    <col min="7683" max="7937" width="9.109375" style="84"/>
    <col min="7938" max="7938" width="11.33203125" style="84" bestFit="1" customWidth="1"/>
    <col min="7939" max="8193" width="9.109375" style="84"/>
    <col min="8194" max="8194" width="11.33203125" style="84" bestFit="1" customWidth="1"/>
    <col min="8195" max="8449" width="9.109375" style="84"/>
    <col min="8450" max="8450" width="11.33203125" style="84" bestFit="1" customWidth="1"/>
    <col min="8451" max="8705" width="9.109375" style="84"/>
    <col min="8706" max="8706" width="11.33203125" style="84" bestFit="1" customWidth="1"/>
    <col min="8707" max="8961" width="9.109375" style="84"/>
    <col min="8962" max="8962" width="11.33203125" style="84" bestFit="1" customWidth="1"/>
    <col min="8963" max="9217" width="9.109375" style="84"/>
    <col min="9218" max="9218" width="11.33203125" style="84" bestFit="1" customWidth="1"/>
    <col min="9219" max="9473" width="9.109375" style="84"/>
    <col min="9474" max="9474" width="11.33203125" style="84" bestFit="1" customWidth="1"/>
    <col min="9475" max="9729" width="9.109375" style="84"/>
    <col min="9730" max="9730" width="11.33203125" style="84" bestFit="1" customWidth="1"/>
    <col min="9731" max="9985" width="9.109375" style="84"/>
    <col min="9986" max="9986" width="11.33203125" style="84" bestFit="1" customWidth="1"/>
    <col min="9987" max="10241" width="9.109375" style="84"/>
    <col min="10242" max="10242" width="11.33203125" style="84" bestFit="1" customWidth="1"/>
    <col min="10243" max="10497" width="9.109375" style="84"/>
    <col min="10498" max="10498" width="11.33203125" style="84" bestFit="1" customWidth="1"/>
    <col min="10499" max="10753" width="9.109375" style="84"/>
    <col min="10754" max="10754" width="11.33203125" style="84" bestFit="1" customWidth="1"/>
    <col min="10755" max="11009" width="9.109375" style="84"/>
    <col min="11010" max="11010" width="11.33203125" style="84" bestFit="1" customWidth="1"/>
    <col min="11011" max="11265" width="9.109375" style="84"/>
    <col min="11266" max="11266" width="11.33203125" style="84" bestFit="1" customWidth="1"/>
    <col min="11267" max="11521" width="9.109375" style="84"/>
    <col min="11522" max="11522" width="11.33203125" style="84" bestFit="1" customWidth="1"/>
    <col min="11523" max="11777" width="9.109375" style="84"/>
    <col min="11778" max="11778" width="11.33203125" style="84" bestFit="1" customWidth="1"/>
    <col min="11779" max="12033" width="9.109375" style="84"/>
    <col min="12034" max="12034" width="11.33203125" style="84" bestFit="1" customWidth="1"/>
    <col min="12035" max="12289" width="9.109375" style="84"/>
    <col min="12290" max="12290" width="11.33203125" style="84" bestFit="1" customWidth="1"/>
    <col min="12291" max="12545" width="9.109375" style="84"/>
    <col min="12546" max="12546" width="11.33203125" style="84" bestFit="1" customWidth="1"/>
    <col min="12547" max="12801" width="9.109375" style="84"/>
    <col min="12802" max="12802" width="11.33203125" style="84" bestFit="1" customWidth="1"/>
    <col min="12803" max="13057" width="9.109375" style="84"/>
    <col min="13058" max="13058" width="11.33203125" style="84" bestFit="1" customWidth="1"/>
    <col min="13059" max="13313" width="9.109375" style="84"/>
    <col min="13314" max="13314" width="11.33203125" style="84" bestFit="1" customWidth="1"/>
    <col min="13315" max="13569" width="9.109375" style="84"/>
    <col min="13570" max="13570" width="11.33203125" style="84" bestFit="1" customWidth="1"/>
    <col min="13571" max="13825" width="9.109375" style="84"/>
    <col min="13826" max="13826" width="11.33203125" style="84" bestFit="1" customWidth="1"/>
    <col min="13827" max="14081" width="9.109375" style="84"/>
    <col min="14082" max="14082" width="11.33203125" style="84" bestFit="1" customWidth="1"/>
    <col min="14083" max="14337" width="9.109375" style="84"/>
    <col min="14338" max="14338" width="11.33203125" style="84" bestFit="1" customWidth="1"/>
    <col min="14339" max="14593" width="9.109375" style="84"/>
    <col min="14594" max="14594" width="11.33203125" style="84" bestFit="1" customWidth="1"/>
    <col min="14595" max="14849" width="9.109375" style="84"/>
    <col min="14850" max="14850" width="11.33203125" style="84" bestFit="1" customWidth="1"/>
    <col min="14851" max="15105" width="9.109375" style="84"/>
    <col min="15106" max="15106" width="11.33203125" style="84" bestFit="1" customWidth="1"/>
    <col min="15107" max="15361" width="9.109375" style="84"/>
    <col min="15362" max="15362" width="11.33203125" style="84" bestFit="1" customWidth="1"/>
    <col min="15363" max="15617" width="9.109375" style="84"/>
    <col min="15618" max="15618" width="11.33203125" style="84" bestFit="1" customWidth="1"/>
    <col min="15619" max="15873" width="9.109375" style="84"/>
    <col min="15874" max="15874" width="11.33203125" style="84" bestFit="1" customWidth="1"/>
    <col min="15875" max="16129" width="9.109375" style="84"/>
    <col min="16130" max="16130" width="11.33203125" style="84" bestFit="1" customWidth="1"/>
    <col min="16131" max="16384" width="9.109375" style="84"/>
  </cols>
  <sheetData>
    <row r="1" spans="1:2" x14ac:dyDescent="0.25">
      <c r="A1" s="84">
        <v>0</v>
      </c>
      <c r="B1" s="84">
        <v>0</v>
      </c>
    </row>
    <row r="2" spans="1:2" x14ac:dyDescent="0.25">
      <c r="A2" s="84">
        <v>0</v>
      </c>
      <c r="B2" s="84">
        <v>0</v>
      </c>
    </row>
    <row r="3" spans="1:2" x14ac:dyDescent="0.25">
      <c r="A3" s="84">
        <v>3</v>
      </c>
      <c r="B3" s="84">
        <v>0</v>
      </c>
    </row>
    <row r="4" spans="1:2" x14ac:dyDescent="0.25">
      <c r="A4" s="84">
        <v>5</v>
      </c>
      <c r="B4" s="84">
        <v>0</v>
      </c>
    </row>
    <row r="5" spans="1:2" x14ac:dyDescent="0.25">
      <c r="A5" s="84">
        <v>0</v>
      </c>
      <c r="B5" s="84">
        <v>0</v>
      </c>
    </row>
    <row r="6" spans="1:2" x14ac:dyDescent="0.25">
      <c r="A6" s="84">
        <v>0</v>
      </c>
      <c r="B6" s="84">
        <v>0</v>
      </c>
    </row>
    <row r="7" spans="1:2" x14ac:dyDescent="0.25">
      <c r="A7" s="84">
        <v>0</v>
      </c>
      <c r="B7" s="84">
        <v>0</v>
      </c>
    </row>
    <row r="8" spans="1:2" x14ac:dyDescent="0.25">
      <c r="A8" s="84">
        <v>0</v>
      </c>
      <c r="B8" s="84">
        <v>0</v>
      </c>
    </row>
    <row r="9" spans="1:2" x14ac:dyDescent="0.25">
      <c r="A9" s="84">
        <v>0</v>
      </c>
      <c r="B9" s="84">
        <v>2</v>
      </c>
    </row>
    <row r="10" spans="1:2" x14ac:dyDescent="0.25">
      <c r="A10" s="84">
        <v>0</v>
      </c>
      <c r="B10" s="84">
        <v>2</v>
      </c>
    </row>
  </sheetData>
  <pageMargins left="0.31496062992125984" right="0.31496062992125984" top="0.78740157480314965" bottom="0.78740157480314965" header="0.31496062992125984" footer="0.31496062992125984"/>
  <pageSetup paperSize="9" fitToHeight="0" orientation="landscape" r:id="rId1"/>
  <headerFooter>
    <oddFooter>&amp;L&amp;10Excel Tutor Online&amp;R&amp;"-,Kurzíva"&amp;8Jiří Číhař
www.dataspectrum.cz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B10"/>
  <sheetViews>
    <sheetView workbookViewId="0"/>
  </sheetViews>
  <sheetFormatPr defaultRowHeight="13.2" x14ac:dyDescent="0.25"/>
  <cols>
    <col min="1" max="1" width="9.109375" style="84"/>
    <col min="2" max="2" width="11.33203125" style="84" bestFit="1" customWidth="1"/>
    <col min="3" max="257" width="9.109375" style="84"/>
    <col min="258" max="258" width="11.33203125" style="84" bestFit="1" customWidth="1"/>
    <col min="259" max="513" width="9.109375" style="84"/>
    <col min="514" max="514" width="11.33203125" style="84" bestFit="1" customWidth="1"/>
    <col min="515" max="769" width="9.109375" style="84"/>
    <col min="770" max="770" width="11.33203125" style="84" bestFit="1" customWidth="1"/>
    <col min="771" max="1025" width="9.109375" style="84"/>
    <col min="1026" max="1026" width="11.33203125" style="84" bestFit="1" customWidth="1"/>
    <col min="1027" max="1281" width="9.109375" style="84"/>
    <col min="1282" max="1282" width="11.33203125" style="84" bestFit="1" customWidth="1"/>
    <col min="1283" max="1537" width="9.109375" style="84"/>
    <col min="1538" max="1538" width="11.33203125" style="84" bestFit="1" customWidth="1"/>
    <col min="1539" max="1793" width="9.109375" style="84"/>
    <col min="1794" max="1794" width="11.33203125" style="84" bestFit="1" customWidth="1"/>
    <col min="1795" max="2049" width="9.109375" style="84"/>
    <col min="2050" max="2050" width="11.33203125" style="84" bestFit="1" customWidth="1"/>
    <col min="2051" max="2305" width="9.109375" style="84"/>
    <col min="2306" max="2306" width="11.33203125" style="84" bestFit="1" customWidth="1"/>
    <col min="2307" max="2561" width="9.109375" style="84"/>
    <col min="2562" max="2562" width="11.33203125" style="84" bestFit="1" customWidth="1"/>
    <col min="2563" max="2817" width="9.109375" style="84"/>
    <col min="2818" max="2818" width="11.33203125" style="84" bestFit="1" customWidth="1"/>
    <col min="2819" max="3073" width="9.109375" style="84"/>
    <col min="3074" max="3074" width="11.33203125" style="84" bestFit="1" customWidth="1"/>
    <col min="3075" max="3329" width="9.109375" style="84"/>
    <col min="3330" max="3330" width="11.33203125" style="84" bestFit="1" customWidth="1"/>
    <col min="3331" max="3585" width="9.109375" style="84"/>
    <col min="3586" max="3586" width="11.33203125" style="84" bestFit="1" customWidth="1"/>
    <col min="3587" max="3841" width="9.109375" style="84"/>
    <col min="3842" max="3842" width="11.33203125" style="84" bestFit="1" customWidth="1"/>
    <col min="3843" max="4097" width="9.109375" style="84"/>
    <col min="4098" max="4098" width="11.33203125" style="84" bestFit="1" customWidth="1"/>
    <col min="4099" max="4353" width="9.109375" style="84"/>
    <col min="4354" max="4354" width="11.33203125" style="84" bestFit="1" customWidth="1"/>
    <col min="4355" max="4609" width="9.109375" style="84"/>
    <col min="4610" max="4610" width="11.33203125" style="84" bestFit="1" customWidth="1"/>
    <col min="4611" max="4865" width="9.109375" style="84"/>
    <col min="4866" max="4866" width="11.33203125" style="84" bestFit="1" customWidth="1"/>
    <col min="4867" max="5121" width="9.109375" style="84"/>
    <col min="5122" max="5122" width="11.33203125" style="84" bestFit="1" customWidth="1"/>
    <col min="5123" max="5377" width="9.109375" style="84"/>
    <col min="5378" max="5378" width="11.33203125" style="84" bestFit="1" customWidth="1"/>
    <col min="5379" max="5633" width="9.109375" style="84"/>
    <col min="5634" max="5634" width="11.33203125" style="84" bestFit="1" customWidth="1"/>
    <col min="5635" max="5889" width="9.109375" style="84"/>
    <col min="5890" max="5890" width="11.33203125" style="84" bestFit="1" customWidth="1"/>
    <col min="5891" max="6145" width="9.109375" style="84"/>
    <col min="6146" max="6146" width="11.33203125" style="84" bestFit="1" customWidth="1"/>
    <col min="6147" max="6401" width="9.109375" style="84"/>
    <col min="6402" max="6402" width="11.33203125" style="84" bestFit="1" customWidth="1"/>
    <col min="6403" max="6657" width="9.109375" style="84"/>
    <col min="6658" max="6658" width="11.33203125" style="84" bestFit="1" customWidth="1"/>
    <col min="6659" max="6913" width="9.109375" style="84"/>
    <col min="6914" max="6914" width="11.33203125" style="84" bestFit="1" customWidth="1"/>
    <col min="6915" max="7169" width="9.109375" style="84"/>
    <col min="7170" max="7170" width="11.33203125" style="84" bestFit="1" customWidth="1"/>
    <col min="7171" max="7425" width="9.109375" style="84"/>
    <col min="7426" max="7426" width="11.33203125" style="84" bestFit="1" customWidth="1"/>
    <col min="7427" max="7681" width="9.109375" style="84"/>
    <col min="7682" max="7682" width="11.33203125" style="84" bestFit="1" customWidth="1"/>
    <col min="7683" max="7937" width="9.109375" style="84"/>
    <col min="7938" max="7938" width="11.33203125" style="84" bestFit="1" customWidth="1"/>
    <col min="7939" max="8193" width="9.109375" style="84"/>
    <col min="8194" max="8194" width="11.33203125" style="84" bestFit="1" customWidth="1"/>
    <col min="8195" max="8449" width="9.109375" style="84"/>
    <col min="8450" max="8450" width="11.33203125" style="84" bestFit="1" customWidth="1"/>
    <col min="8451" max="8705" width="9.109375" style="84"/>
    <col min="8706" max="8706" width="11.33203125" style="84" bestFit="1" customWidth="1"/>
    <col min="8707" max="8961" width="9.109375" style="84"/>
    <col min="8962" max="8962" width="11.33203125" style="84" bestFit="1" customWidth="1"/>
    <col min="8963" max="9217" width="9.109375" style="84"/>
    <col min="9218" max="9218" width="11.33203125" style="84" bestFit="1" customWidth="1"/>
    <col min="9219" max="9473" width="9.109375" style="84"/>
    <col min="9474" max="9474" width="11.33203125" style="84" bestFit="1" customWidth="1"/>
    <col min="9475" max="9729" width="9.109375" style="84"/>
    <col min="9730" max="9730" width="11.33203125" style="84" bestFit="1" customWidth="1"/>
    <col min="9731" max="9985" width="9.109375" style="84"/>
    <col min="9986" max="9986" width="11.33203125" style="84" bestFit="1" customWidth="1"/>
    <col min="9987" max="10241" width="9.109375" style="84"/>
    <col min="10242" max="10242" width="11.33203125" style="84" bestFit="1" customWidth="1"/>
    <col min="10243" max="10497" width="9.109375" style="84"/>
    <col min="10498" max="10498" width="11.33203125" style="84" bestFit="1" customWidth="1"/>
    <col min="10499" max="10753" width="9.109375" style="84"/>
    <col min="10754" max="10754" width="11.33203125" style="84" bestFit="1" customWidth="1"/>
    <col min="10755" max="11009" width="9.109375" style="84"/>
    <col min="11010" max="11010" width="11.33203125" style="84" bestFit="1" customWidth="1"/>
    <col min="11011" max="11265" width="9.109375" style="84"/>
    <col min="11266" max="11266" width="11.33203125" style="84" bestFit="1" customWidth="1"/>
    <col min="11267" max="11521" width="9.109375" style="84"/>
    <col min="11522" max="11522" width="11.33203125" style="84" bestFit="1" customWidth="1"/>
    <col min="11523" max="11777" width="9.109375" style="84"/>
    <col min="11778" max="11778" width="11.33203125" style="84" bestFit="1" customWidth="1"/>
    <col min="11779" max="12033" width="9.109375" style="84"/>
    <col min="12034" max="12034" width="11.33203125" style="84" bestFit="1" customWidth="1"/>
    <col min="12035" max="12289" width="9.109375" style="84"/>
    <col min="12290" max="12290" width="11.33203125" style="84" bestFit="1" customWidth="1"/>
    <col min="12291" max="12545" width="9.109375" style="84"/>
    <col min="12546" max="12546" width="11.33203125" style="84" bestFit="1" customWidth="1"/>
    <col min="12547" max="12801" width="9.109375" style="84"/>
    <col min="12802" max="12802" width="11.33203125" style="84" bestFit="1" customWidth="1"/>
    <col min="12803" max="13057" width="9.109375" style="84"/>
    <col min="13058" max="13058" width="11.33203125" style="84" bestFit="1" customWidth="1"/>
    <col min="13059" max="13313" width="9.109375" style="84"/>
    <col min="13314" max="13314" width="11.33203125" style="84" bestFit="1" customWidth="1"/>
    <col min="13315" max="13569" width="9.109375" style="84"/>
    <col min="13570" max="13570" width="11.33203125" style="84" bestFit="1" customWidth="1"/>
    <col min="13571" max="13825" width="9.109375" style="84"/>
    <col min="13826" max="13826" width="11.33203125" style="84" bestFit="1" customWidth="1"/>
    <col min="13827" max="14081" width="9.109375" style="84"/>
    <col min="14082" max="14082" width="11.33203125" style="84" bestFit="1" customWidth="1"/>
    <col min="14083" max="14337" width="9.109375" style="84"/>
    <col min="14338" max="14338" width="11.33203125" style="84" bestFit="1" customWidth="1"/>
    <col min="14339" max="14593" width="9.109375" style="84"/>
    <col min="14594" max="14594" width="11.33203125" style="84" bestFit="1" customWidth="1"/>
    <col min="14595" max="14849" width="9.109375" style="84"/>
    <col min="14850" max="14850" width="11.33203125" style="84" bestFit="1" customWidth="1"/>
    <col min="14851" max="15105" width="9.109375" style="84"/>
    <col min="15106" max="15106" width="11.33203125" style="84" bestFit="1" customWidth="1"/>
    <col min="15107" max="15361" width="9.109375" style="84"/>
    <col min="15362" max="15362" width="11.33203125" style="84" bestFit="1" customWidth="1"/>
    <col min="15363" max="15617" width="9.109375" style="84"/>
    <col min="15618" max="15618" width="11.33203125" style="84" bestFit="1" customWidth="1"/>
    <col min="15619" max="15873" width="9.109375" style="84"/>
    <col min="15874" max="15874" width="11.33203125" style="84" bestFit="1" customWidth="1"/>
    <col min="15875" max="16129" width="9.109375" style="84"/>
    <col min="16130" max="16130" width="11.33203125" style="84" bestFit="1" customWidth="1"/>
    <col min="16131" max="16384" width="9.109375" style="84"/>
  </cols>
  <sheetData>
    <row r="1" spans="1:2" x14ac:dyDescent="0.25">
      <c r="A1" s="84">
        <v>9</v>
      </c>
      <c r="B1" s="84">
        <v>0</v>
      </c>
    </row>
    <row r="2" spans="1:2" x14ac:dyDescent="0.25">
      <c r="A2" s="84">
        <v>5</v>
      </c>
      <c r="B2" s="84">
        <v>0</v>
      </c>
    </row>
    <row r="3" spans="1:2" x14ac:dyDescent="0.25">
      <c r="A3" s="84">
        <v>0</v>
      </c>
      <c r="B3" s="84">
        <v>0</v>
      </c>
    </row>
    <row r="4" spans="1:2" x14ac:dyDescent="0.25">
      <c r="A4" s="84">
        <v>0</v>
      </c>
      <c r="B4" s="84">
        <v>0</v>
      </c>
    </row>
    <row r="5" spans="1:2" x14ac:dyDescent="0.25">
      <c r="A5" s="84">
        <v>0</v>
      </c>
      <c r="B5" s="84">
        <v>0</v>
      </c>
    </row>
    <row r="6" spans="1:2" x14ac:dyDescent="0.25">
      <c r="A6" s="84">
        <v>0</v>
      </c>
      <c r="B6" s="84">
        <v>12</v>
      </c>
    </row>
    <row r="7" spans="1:2" x14ac:dyDescent="0.25">
      <c r="A7" s="84">
        <v>8</v>
      </c>
      <c r="B7" s="84">
        <v>0</v>
      </c>
    </row>
    <row r="8" spans="1:2" x14ac:dyDescent="0.25">
      <c r="A8" s="84">
        <v>0</v>
      </c>
      <c r="B8" s="84">
        <v>0</v>
      </c>
    </row>
    <row r="9" spans="1:2" x14ac:dyDescent="0.25">
      <c r="A9" s="84">
        <v>0</v>
      </c>
      <c r="B9" s="84">
        <v>0</v>
      </c>
    </row>
    <row r="10" spans="1:2" x14ac:dyDescent="0.25">
      <c r="A10" s="84">
        <v>9</v>
      </c>
      <c r="B10" s="84">
        <v>0</v>
      </c>
    </row>
  </sheetData>
  <pageMargins left="0.31496062992125984" right="0.31496062992125984" top="0.78740157480314965" bottom="0.78740157480314965" header="0.31496062992125984" footer="0.31496062992125984"/>
  <pageSetup paperSize="9" fitToHeight="0" orientation="landscape" r:id="rId1"/>
  <headerFooter>
    <oddFooter>&amp;L&amp;10Excel Tutor Online&amp;R&amp;"-,Kurzíva"&amp;8Jiří Číhař
www.dataspectrum.cz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B10"/>
  <sheetViews>
    <sheetView workbookViewId="0"/>
  </sheetViews>
  <sheetFormatPr defaultRowHeight="13.2" x14ac:dyDescent="0.25"/>
  <cols>
    <col min="1" max="1" width="9.109375" style="84"/>
    <col min="2" max="2" width="11.33203125" style="84" bestFit="1" customWidth="1"/>
    <col min="3" max="257" width="9.109375" style="84"/>
    <col min="258" max="258" width="11.33203125" style="84" bestFit="1" customWidth="1"/>
    <col min="259" max="513" width="9.109375" style="84"/>
    <col min="514" max="514" width="11.33203125" style="84" bestFit="1" customWidth="1"/>
    <col min="515" max="769" width="9.109375" style="84"/>
    <col min="770" max="770" width="11.33203125" style="84" bestFit="1" customWidth="1"/>
    <col min="771" max="1025" width="9.109375" style="84"/>
    <col min="1026" max="1026" width="11.33203125" style="84" bestFit="1" customWidth="1"/>
    <col min="1027" max="1281" width="9.109375" style="84"/>
    <col min="1282" max="1282" width="11.33203125" style="84" bestFit="1" customWidth="1"/>
    <col min="1283" max="1537" width="9.109375" style="84"/>
    <col min="1538" max="1538" width="11.33203125" style="84" bestFit="1" customWidth="1"/>
    <col min="1539" max="1793" width="9.109375" style="84"/>
    <col min="1794" max="1794" width="11.33203125" style="84" bestFit="1" customWidth="1"/>
    <col min="1795" max="2049" width="9.109375" style="84"/>
    <col min="2050" max="2050" width="11.33203125" style="84" bestFit="1" customWidth="1"/>
    <col min="2051" max="2305" width="9.109375" style="84"/>
    <col min="2306" max="2306" width="11.33203125" style="84" bestFit="1" customWidth="1"/>
    <col min="2307" max="2561" width="9.109375" style="84"/>
    <col min="2562" max="2562" width="11.33203125" style="84" bestFit="1" customWidth="1"/>
    <col min="2563" max="2817" width="9.109375" style="84"/>
    <col min="2818" max="2818" width="11.33203125" style="84" bestFit="1" customWidth="1"/>
    <col min="2819" max="3073" width="9.109375" style="84"/>
    <col min="3074" max="3074" width="11.33203125" style="84" bestFit="1" customWidth="1"/>
    <col min="3075" max="3329" width="9.109375" style="84"/>
    <col min="3330" max="3330" width="11.33203125" style="84" bestFit="1" customWidth="1"/>
    <col min="3331" max="3585" width="9.109375" style="84"/>
    <col min="3586" max="3586" width="11.33203125" style="84" bestFit="1" customWidth="1"/>
    <col min="3587" max="3841" width="9.109375" style="84"/>
    <col min="3842" max="3842" width="11.33203125" style="84" bestFit="1" customWidth="1"/>
    <col min="3843" max="4097" width="9.109375" style="84"/>
    <col min="4098" max="4098" width="11.33203125" style="84" bestFit="1" customWidth="1"/>
    <col min="4099" max="4353" width="9.109375" style="84"/>
    <col min="4354" max="4354" width="11.33203125" style="84" bestFit="1" customWidth="1"/>
    <col min="4355" max="4609" width="9.109375" style="84"/>
    <col min="4610" max="4610" width="11.33203125" style="84" bestFit="1" customWidth="1"/>
    <col min="4611" max="4865" width="9.109375" style="84"/>
    <col min="4866" max="4866" width="11.33203125" style="84" bestFit="1" customWidth="1"/>
    <col min="4867" max="5121" width="9.109375" style="84"/>
    <col min="5122" max="5122" width="11.33203125" style="84" bestFit="1" customWidth="1"/>
    <col min="5123" max="5377" width="9.109375" style="84"/>
    <col min="5378" max="5378" width="11.33203125" style="84" bestFit="1" customWidth="1"/>
    <col min="5379" max="5633" width="9.109375" style="84"/>
    <col min="5634" max="5634" width="11.33203125" style="84" bestFit="1" customWidth="1"/>
    <col min="5635" max="5889" width="9.109375" style="84"/>
    <col min="5890" max="5890" width="11.33203125" style="84" bestFit="1" customWidth="1"/>
    <col min="5891" max="6145" width="9.109375" style="84"/>
    <col min="6146" max="6146" width="11.33203125" style="84" bestFit="1" customWidth="1"/>
    <col min="6147" max="6401" width="9.109375" style="84"/>
    <col min="6402" max="6402" width="11.33203125" style="84" bestFit="1" customWidth="1"/>
    <col min="6403" max="6657" width="9.109375" style="84"/>
    <col min="6658" max="6658" width="11.33203125" style="84" bestFit="1" customWidth="1"/>
    <col min="6659" max="6913" width="9.109375" style="84"/>
    <col min="6914" max="6914" width="11.33203125" style="84" bestFit="1" customWidth="1"/>
    <col min="6915" max="7169" width="9.109375" style="84"/>
    <col min="7170" max="7170" width="11.33203125" style="84" bestFit="1" customWidth="1"/>
    <col min="7171" max="7425" width="9.109375" style="84"/>
    <col min="7426" max="7426" width="11.33203125" style="84" bestFit="1" customWidth="1"/>
    <col min="7427" max="7681" width="9.109375" style="84"/>
    <col min="7682" max="7682" width="11.33203125" style="84" bestFit="1" customWidth="1"/>
    <col min="7683" max="7937" width="9.109375" style="84"/>
    <col min="7938" max="7938" width="11.33203125" style="84" bestFit="1" customWidth="1"/>
    <col min="7939" max="8193" width="9.109375" style="84"/>
    <col min="8194" max="8194" width="11.33203125" style="84" bestFit="1" customWidth="1"/>
    <col min="8195" max="8449" width="9.109375" style="84"/>
    <col min="8450" max="8450" width="11.33203125" style="84" bestFit="1" customWidth="1"/>
    <col min="8451" max="8705" width="9.109375" style="84"/>
    <col min="8706" max="8706" width="11.33203125" style="84" bestFit="1" customWidth="1"/>
    <col min="8707" max="8961" width="9.109375" style="84"/>
    <col min="8962" max="8962" width="11.33203125" style="84" bestFit="1" customWidth="1"/>
    <col min="8963" max="9217" width="9.109375" style="84"/>
    <col min="9218" max="9218" width="11.33203125" style="84" bestFit="1" customWidth="1"/>
    <col min="9219" max="9473" width="9.109375" style="84"/>
    <col min="9474" max="9474" width="11.33203125" style="84" bestFit="1" customWidth="1"/>
    <col min="9475" max="9729" width="9.109375" style="84"/>
    <col min="9730" max="9730" width="11.33203125" style="84" bestFit="1" customWidth="1"/>
    <col min="9731" max="9985" width="9.109375" style="84"/>
    <col min="9986" max="9986" width="11.33203125" style="84" bestFit="1" customWidth="1"/>
    <col min="9987" max="10241" width="9.109375" style="84"/>
    <col min="10242" max="10242" width="11.33203125" style="84" bestFit="1" customWidth="1"/>
    <col min="10243" max="10497" width="9.109375" style="84"/>
    <col min="10498" max="10498" width="11.33203125" style="84" bestFit="1" customWidth="1"/>
    <col min="10499" max="10753" width="9.109375" style="84"/>
    <col min="10754" max="10754" width="11.33203125" style="84" bestFit="1" customWidth="1"/>
    <col min="10755" max="11009" width="9.109375" style="84"/>
    <col min="11010" max="11010" width="11.33203125" style="84" bestFit="1" customWidth="1"/>
    <col min="11011" max="11265" width="9.109375" style="84"/>
    <col min="11266" max="11266" width="11.33203125" style="84" bestFit="1" customWidth="1"/>
    <col min="11267" max="11521" width="9.109375" style="84"/>
    <col min="11522" max="11522" width="11.33203125" style="84" bestFit="1" customWidth="1"/>
    <col min="11523" max="11777" width="9.109375" style="84"/>
    <col min="11778" max="11778" width="11.33203125" style="84" bestFit="1" customWidth="1"/>
    <col min="11779" max="12033" width="9.109375" style="84"/>
    <col min="12034" max="12034" width="11.33203125" style="84" bestFit="1" customWidth="1"/>
    <col min="12035" max="12289" width="9.109375" style="84"/>
    <col min="12290" max="12290" width="11.33203125" style="84" bestFit="1" customWidth="1"/>
    <col min="12291" max="12545" width="9.109375" style="84"/>
    <col min="12546" max="12546" width="11.33203125" style="84" bestFit="1" customWidth="1"/>
    <col min="12547" max="12801" width="9.109375" style="84"/>
    <col min="12802" max="12802" width="11.33203125" style="84" bestFit="1" customWidth="1"/>
    <col min="12803" max="13057" width="9.109375" style="84"/>
    <col min="13058" max="13058" width="11.33203125" style="84" bestFit="1" customWidth="1"/>
    <col min="13059" max="13313" width="9.109375" style="84"/>
    <col min="13314" max="13314" width="11.33203125" style="84" bestFit="1" customWidth="1"/>
    <col min="13315" max="13569" width="9.109375" style="84"/>
    <col min="13570" max="13570" width="11.33203125" style="84" bestFit="1" customWidth="1"/>
    <col min="13571" max="13825" width="9.109375" style="84"/>
    <col min="13826" max="13826" width="11.33203125" style="84" bestFit="1" customWidth="1"/>
    <col min="13827" max="14081" width="9.109375" style="84"/>
    <col min="14082" max="14082" width="11.33203125" style="84" bestFit="1" customWidth="1"/>
    <col min="14083" max="14337" width="9.109375" style="84"/>
    <col min="14338" max="14338" width="11.33203125" style="84" bestFit="1" customWidth="1"/>
    <col min="14339" max="14593" width="9.109375" style="84"/>
    <col min="14594" max="14594" width="11.33203125" style="84" bestFit="1" customWidth="1"/>
    <col min="14595" max="14849" width="9.109375" style="84"/>
    <col min="14850" max="14850" width="11.33203125" style="84" bestFit="1" customWidth="1"/>
    <col min="14851" max="15105" width="9.109375" style="84"/>
    <col min="15106" max="15106" width="11.33203125" style="84" bestFit="1" customWidth="1"/>
    <col min="15107" max="15361" width="9.109375" style="84"/>
    <col min="15362" max="15362" width="11.33203125" style="84" bestFit="1" customWidth="1"/>
    <col min="15363" max="15617" width="9.109375" style="84"/>
    <col min="15618" max="15618" width="11.33203125" style="84" bestFit="1" customWidth="1"/>
    <col min="15619" max="15873" width="9.109375" style="84"/>
    <col min="15874" max="15874" width="11.33203125" style="84" bestFit="1" customWidth="1"/>
    <col min="15875" max="16129" width="9.109375" style="84"/>
    <col min="16130" max="16130" width="11.33203125" style="84" bestFit="1" customWidth="1"/>
    <col min="16131" max="16384" width="9.109375" style="84"/>
  </cols>
  <sheetData>
    <row r="1" spans="1:2" x14ac:dyDescent="0.25">
      <c r="A1" s="84">
        <v>1</v>
      </c>
      <c r="B1" s="84">
        <v>8</v>
      </c>
    </row>
    <row r="2" spans="1:2" x14ac:dyDescent="0.25">
      <c r="A2" s="84">
        <v>0</v>
      </c>
      <c r="B2" s="84">
        <v>0</v>
      </c>
    </row>
    <row r="3" spans="1:2" x14ac:dyDescent="0.25">
      <c r="A3" s="84">
        <v>5</v>
      </c>
      <c r="B3" s="84">
        <v>0</v>
      </c>
    </row>
    <row r="4" spans="1:2" x14ac:dyDescent="0.25">
      <c r="A4" s="84">
        <v>0</v>
      </c>
      <c r="B4" s="84">
        <v>0</v>
      </c>
    </row>
    <row r="5" spans="1:2" x14ac:dyDescent="0.25">
      <c r="A5" s="84">
        <v>0</v>
      </c>
      <c r="B5" s="84">
        <v>0</v>
      </c>
    </row>
    <row r="6" spans="1:2" x14ac:dyDescent="0.25">
      <c r="A6" s="84">
        <v>0</v>
      </c>
      <c r="B6" s="84">
        <v>0</v>
      </c>
    </row>
    <row r="7" spans="1:2" x14ac:dyDescent="0.25">
      <c r="A7" s="84">
        <v>0</v>
      </c>
      <c r="B7" s="84">
        <v>0</v>
      </c>
    </row>
    <row r="8" spans="1:2" x14ac:dyDescent="0.25">
      <c r="A8" s="84">
        <v>0</v>
      </c>
      <c r="B8" s="84">
        <v>0</v>
      </c>
    </row>
    <row r="9" spans="1:2" x14ac:dyDescent="0.25">
      <c r="A9" s="84">
        <v>18</v>
      </c>
      <c r="B9" s="84">
        <v>0</v>
      </c>
    </row>
    <row r="10" spans="1:2" x14ac:dyDescent="0.25">
      <c r="A10" s="84">
        <v>0</v>
      </c>
      <c r="B10" s="84">
        <v>0</v>
      </c>
    </row>
  </sheetData>
  <pageMargins left="0.31496062992125984" right="0.31496062992125984" top="0.78740157480314965" bottom="0.78740157480314965" header="0.31496062992125984" footer="0.31496062992125984"/>
  <pageSetup paperSize="9" fitToHeight="0" orientation="landscape" r:id="rId1"/>
  <headerFooter>
    <oddFooter>&amp;L&amp;10Excel Tutor Online&amp;R&amp;"-,Kurzíva"&amp;8Jiří Číhař
www.dataspectrum.cz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21</vt:i4>
      </vt:variant>
    </vt:vector>
  </HeadingPairs>
  <TitlesOfParts>
    <vt:vector size="21" baseType="lpstr">
      <vt:lpstr>obsah</vt:lpstr>
      <vt:lpstr>zadání</vt:lpstr>
      <vt:lpstr>data</vt:lpstr>
      <vt:lpstr>A1</vt:lpstr>
      <vt:lpstr>A2</vt:lpstr>
      <vt:lpstr>B1</vt:lpstr>
      <vt:lpstr>B1 - postup</vt:lpstr>
      <vt:lpstr>B2</vt:lpstr>
      <vt:lpstr>B3</vt:lpstr>
      <vt:lpstr>B4</vt:lpstr>
      <vt:lpstr>B5</vt:lpstr>
      <vt:lpstr>C1</vt:lpstr>
      <vt:lpstr>C2</vt:lpstr>
      <vt:lpstr>C3</vt:lpstr>
      <vt:lpstr>C4</vt:lpstr>
      <vt:lpstr>C5</vt:lpstr>
      <vt:lpstr>P1</vt:lpstr>
      <vt:lpstr>P2</vt:lpstr>
      <vt:lpstr>leden</vt:lpstr>
      <vt:lpstr>únor</vt:lpstr>
      <vt:lpstr>březen</vt:lpstr>
    </vt:vector>
  </TitlesOfParts>
  <Company>Dataspectrum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Mistrovství v Excelu - kurz</dc:title>
  <dc:subject>Funkce pro podmíněné výpočty v listu</dc:subject>
  <dc:creator>Jiří Číhař</dc:creator>
  <cp:keywords>podmíněné výpočty, SUMIF</cp:keywords>
  <dc:description>www.dataspectrum.cz</dc:description>
  <cp:lastModifiedBy>Jiří Číhař</cp:lastModifiedBy>
  <cp:lastPrinted>2014-06-12T19:30:20Z</cp:lastPrinted>
  <dcterms:created xsi:type="dcterms:W3CDTF">2012-03-05T16:13:47Z</dcterms:created>
  <dcterms:modified xsi:type="dcterms:W3CDTF">2020-07-08T08:45:15Z</dcterms:modified>
  <cp:category>Excel</cp:category>
</cp:coreProperties>
</file>